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ernandez\Desktop\DATOS CIRCULAR 011\13.CLINICA REINA CATALINA ACTA CONCILIACION\"/>
    </mc:Choice>
  </mc:AlternateContent>
  <xr:revisionPtr revIDLastSave="0" documentId="13_ncr:1_{DCAC9ABB-866A-41D7-BAAB-A77617B09E6E}" xr6:coauthVersionLast="45" xr6:coauthVersionMax="45" xr10:uidLastSave="{00000000-0000-0000-0000-000000000000}"/>
  <bookViews>
    <workbookView xWindow="-120" yWindow="-120" windowWidth="20730" windowHeight="11160" xr2:uid="{525BC63F-D6B7-4E6B-8060-CFDAFB7089A4}"/>
  </bookViews>
  <sheets>
    <sheet name="Hoja1" sheetId="2" r:id="rId1"/>
    <sheet name="Hoja2" sheetId="3" r:id="rId2"/>
    <sheet name="COOSALUD" sheetId="1" r:id="rId3"/>
  </sheets>
  <externalReferences>
    <externalReference r:id="rId4"/>
  </externalReferences>
  <definedNames>
    <definedName name="_xlnm._FilterDatabase" localSheetId="2" hidden="1">COOSALUD!$A$5:$U$96</definedName>
  </definedNames>
  <calcPr calcId="191029"/>
  <pivotCaches>
    <pivotCache cacheId="6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6" i="1" l="1"/>
  <c r="O35" i="1"/>
  <c r="O32" i="1"/>
  <c r="O31" i="1"/>
  <c r="I36" i="1" l="1"/>
  <c r="I35" i="1"/>
  <c r="I32" i="1"/>
  <c r="I97" i="1"/>
  <c r="I31" i="1"/>
  <c r="U92" i="1" l="1"/>
  <c r="U91" i="1"/>
  <c r="U90" i="1"/>
  <c r="U89" i="1"/>
  <c r="U88" i="1"/>
  <c r="U86" i="1"/>
  <c r="U85" i="1"/>
  <c r="U84" i="1"/>
  <c r="U83" i="1"/>
  <c r="U82" i="1"/>
  <c r="U81" i="1"/>
  <c r="U80" i="1"/>
  <c r="U79" i="1"/>
  <c r="U78" i="1"/>
  <c r="U77" i="1"/>
  <c r="N72" i="1"/>
  <c r="Q72" i="1" s="1"/>
  <c r="N71" i="1"/>
  <c r="Q71" i="1" s="1"/>
  <c r="N69" i="1"/>
  <c r="Q69" i="1" s="1"/>
  <c r="N58" i="1"/>
  <c r="Q58" i="1" s="1"/>
  <c r="N52" i="1"/>
  <c r="Q52" i="1" s="1"/>
  <c r="N30" i="1"/>
  <c r="Q30" i="1" s="1"/>
  <c r="N21" i="1"/>
  <c r="Q21" i="1" s="1"/>
  <c r="N19" i="1"/>
  <c r="Q19" i="1" s="1"/>
  <c r="N17" i="1"/>
  <c r="Q17" i="1" s="1"/>
  <c r="N14" i="1"/>
  <c r="Q14" i="1" s="1"/>
  <c r="N13" i="1"/>
  <c r="Q13" i="1" s="1"/>
  <c r="N11" i="1"/>
  <c r="Q11" i="1" s="1"/>
  <c r="O97" i="1"/>
  <c r="P97" i="1"/>
  <c r="Q96" i="1"/>
  <c r="Q95" i="1"/>
  <c r="Q94" i="1"/>
  <c r="Q93" i="1"/>
  <c r="Q87" i="1"/>
  <c r="Q76" i="1"/>
  <c r="M97" i="1"/>
  <c r="L93" i="1"/>
  <c r="L94" i="1"/>
  <c r="L95" i="1"/>
  <c r="L96" i="1"/>
  <c r="L76" i="1"/>
  <c r="L87" i="1"/>
  <c r="N92" i="1"/>
  <c r="Q92" i="1" s="1"/>
  <c r="N91" i="1"/>
  <c r="Q91" i="1" s="1"/>
  <c r="N90" i="1"/>
  <c r="Q90" i="1" s="1"/>
  <c r="N89" i="1"/>
  <c r="Q89" i="1" s="1"/>
  <c r="N88" i="1"/>
  <c r="Q88" i="1" s="1"/>
  <c r="N86" i="1"/>
  <c r="Q86" i="1" s="1"/>
  <c r="N85" i="1"/>
  <c r="Q85" i="1" s="1"/>
  <c r="N84" i="1"/>
  <c r="Q84" i="1" s="1"/>
  <c r="N83" i="1"/>
  <c r="Q83" i="1" s="1"/>
  <c r="N82" i="1"/>
  <c r="Q82" i="1" s="1"/>
  <c r="N81" i="1"/>
  <c r="Q81" i="1" s="1"/>
  <c r="N80" i="1"/>
  <c r="Q80" i="1" s="1"/>
  <c r="N79" i="1"/>
  <c r="Q79" i="1" s="1"/>
  <c r="N78" i="1"/>
  <c r="Q78" i="1" s="1"/>
  <c r="N77" i="1"/>
  <c r="Q77" i="1" s="1"/>
  <c r="N75" i="1"/>
  <c r="Q75" i="1" s="1"/>
  <c r="N74" i="1"/>
  <c r="Q74" i="1" s="1"/>
  <c r="N73" i="1"/>
  <c r="Q73" i="1" s="1"/>
  <c r="N70" i="1"/>
  <c r="Q70" i="1" s="1"/>
  <c r="N68" i="1"/>
  <c r="Q68" i="1" s="1"/>
  <c r="N67" i="1"/>
  <c r="Q67" i="1" s="1"/>
  <c r="N66" i="1"/>
  <c r="Q66" i="1" s="1"/>
  <c r="N65" i="1"/>
  <c r="Q65" i="1" s="1"/>
  <c r="N64" i="1"/>
  <c r="Q64" i="1" s="1"/>
  <c r="N63" i="1"/>
  <c r="Q63" i="1" s="1"/>
  <c r="N62" i="1"/>
  <c r="Q62" i="1" s="1"/>
  <c r="N61" i="1"/>
  <c r="Q61" i="1" s="1"/>
  <c r="N60" i="1"/>
  <c r="Q60" i="1" s="1"/>
  <c r="N59" i="1"/>
  <c r="Q59" i="1" s="1"/>
  <c r="N57" i="1"/>
  <c r="Q57" i="1" s="1"/>
  <c r="N56" i="1"/>
  <c r="Q56" i="1" s="1"/>
  <c r="N55" i="1"/>
  <c r="Q55" i="1" s="1"/>
  <c r="N54" i="1"/>
  <c r="Q54" i="1" s="1"/>
  <c r="N53" i="1"/>
  <c r="Q53" i="1" s="1"/>
  <c r="N51" i="1"/>
  <c r="Q51" i="1" s="1"/>
  <c r="N50" i="1"/>
  <c r="Q50" i="1" s="1"/>
  <c r="N49" i="1"/>
  <c r="Q49" i="1" s="1"/>
  <c r="N48" i="1"/>
  <c r="Q48" i="1" s="1"/>
  <c r="N47" i="1"/>
  <c r="Q47" i="1" s="1"/>
  <c r="N46" i="1"/>
  <c r="Q46" i="1" s="1"/>
  <c r="N45" i="1"/>
  <c r="Q45" i="1" s="1"/>
  <c r="N44" i="1"/>
  <c r="Q44" i="1" s="1"/>
  <c r="N43" i="1"/>
  <c r="Q43" i="1" s="1"/>
  <c r="N42" i="1"/>
  <c r="Q42" i="1" s="1"/>
  <c r="N41" i="1"/>
  <c r="Q41" i="1" s="1"/>
  <c r="N40" i="1"/>
  <c r="Q40" i="1" s="1"/>
  <c r="N39" i="1"/>
  <c r="Q39" i="1" s="1"/>
  <c r="N38" i="1"/>
  <c r="Q38" i="1" s="1"/>
  <c r="N37" i="1"/>
  <c r="Q37" i="1" s="1"/>
  <c r="N36" i="1"/>
  <c r="Q36" i="1" s="1"/>
  <c r="N35" i="1"/>
  <c r="Q35" i="1" s="1"/>
  <c r="N34" i="1"/>
  <c r="Q34" i="1" s="1"/>
  <c r="N33" i="1"/>
  <c r="Q33" i="1" s="1"/>
  <c r="N32" i="1"/>
  <c r="Q32" i="1" s="1"/>
  <c r="N31" i="1"/>
  <c r="Q31" i="1" s="1"/>
  <c r="N29" i="1"/>
  <c r="Q29" i="1" s="1"/>
  <c r="N28" i="1"/>
  <c r="Q28" i="1" s="1"/>
  <c r="N27" i="1"/>
  <c r="Q27" i="1" s="1"/>
  <c r="N26" i="1"/>
  <c r="Q26" i="1" s="1"/>
  <c r="N25" i="1"/>
  <c r="Q25" i="1" s="1"/>
  <c r="N24" i="1"/>
  <c r="Q24" i="1" s="1"/>
  <c r="N23" i="1"/>
  <c r="Q23" i="1" s="1"/>
  <c r="N22" i="1"/>
  <c r="Q22" i="1" s="1"/>
  <c r="N20" i="1"/>
  <c r="Q20" i="1" s="1"/>
  <c r="N18" i="1"/>
  <c r="Q18" i="1" s="1"/>
  <c r="N16" i="1"/>
  <c r="Q16" i="1" s="1"/>
  <c r="N15" i="1"/>
  <c r="Q15" i="1" s="1"/>
  <c r="N12" i="1"/>
  <c r="Q12" i="1" s="1"/>
  <c r="N10" i="1"/>
  <c r="Q10" i="1" s="1"/>
  <c r="N9" i="1"/>
  <c r="Q9" i="1" s="1"/>
  <c r="N8" i="1"/>
  <c r="Q8" i="1" s="1"/>
  <c r="N7" i="1"/>
  <c r="Q7" i="1" s="1"/>
  <c r="N6" i="1"/>
  <c r="Q6" i="1" s="1"/>
  <c r="L92" i="1"/>
  <c r="L91" i="1"/>
  <c r="L90" i="1"/>
  <c r="L89" i="1"/>
  <c r="L88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N97" i="1" l="1"/>
  <c r="Q97" i="1" l="1"/>
  <c r="J97" i="1" l="1"/>
  <c r="H97" i="1"/>
</calcChain>
</file>

<file path=xl/sharedStrings.xml><?xml version="1.0" encoding="utf-8"?>
<sst xmlns="http://schemas.openxmlformats.org/spreadsheetml/2006/main" count="418" uniqueCount="148">
  <si>
    <t>Radicada</t>
  </si>
  <si>
    <t>Devuelta</t>
  </si>
  <si>
    <t>RCB34515</t>
  </si>
  <si>
    <t>RCB34514</t>
  </si>
  <si>
    <t>RCB34373</t>
  </si>
  <si>
    <t>RCB34363</t>
  </si>
  <si>
    <t>RCB34435</t>
  </si>
  <si>
    <t>RCB34005</t>
  </si>
  <si>
    <t>RCB28381</t>
  </si>
  <si>
    <t>RCB28267</t>
  </si>
  <si>
    <t>RCB28016</t>
  </si>
  <si>
    <t>RCB27870</t>
  </si>
  <si>
    <t>RCB27465</t>
  </si>
  <si>
    <t>RCB27084</t>
  </si>
  <si>
    <t>RCB26564</t>
  </si>
  <si>
    <t>RCB26554</t>
  </si>
  <si>
    <t>RCB25908</t>
  </si>
  <si>
    <t>RCB25510</t>
  </si>
  <si>
    <t>RCB25521</t>
  </si>
  <si>
    <t>RCB25519</t>
  </si>
  <si>
    <t>RCB25445</t>
  </si>
  <si>
    <t>RCB25138</t>
  </si>
  <si>
    <t>RCB25139</t>
  </si>
  <si>
    <t>RCB24792</t>
  </si>
  <si>
    <t>RCB24709</t>
  </si>
  <si>
    <t>RCB24600</t>
  </si>
  <si>
    <t>RCB24373</t>
  </si>
  <si>
    <t>RCB24349</t>
  </si>
  <si>
    <t>RCB24303</t>
  </si>
  <si>
    <t>RCB24132</t>
  </si>
  <si>
    <t>RCB23670</t>
  </si>
  <si>
    <t>RCB23491</t>
  </si>
  <si>
    <t>RCB23424</t>
  </si>
  <si>
    <t>RCB23430</t>
  </si>
  <si>
    <t>RCB23272</t>
  </si>
  <si>
    <t>RCB23132</t>
  </si>
  <si>
    <t>RCB23086</t>
  </si>
  <si>
    <t>RCB23060</t>
  </si>
  <si>
    <t>RCB22787</t>
  </si>
  <si>
    <t>RCB22301</t>
  </si>
  <si>
    <t>RCB22177</t>
  </si>
  <si>
    <t>RCB20982</t>
  </si>
  <si>
    <t>RCB21016</t>
  </si>
  <si>
    <t>RCB20555</t>
  </si>
  <si>
    <t>RCB20283</t>
  </si>
  <si>
    <t>RCB5487</t>
  </si>
  <si>
    <t>RCB5161</t>
  </si>
  <si>
    <t>RCB4775</t>
  </si>
  <si>
    <t>RCB4510</t>
  </si>
  <si>
    <t>RCB4415</t>
  </si>
  <si>
    <t>RCB4135</t>
  </si>
  <si>
    <t>RCB3918</t>
  </si>
  <si>
    <t>RCB3091</t>
  </si>
  <si>
    <t>RCB2082</t>
  </si>
  <si>
    <t>RCB2064</t>
  </si>
  <si>
    <t>RCB1318</t>
  </si>
  <si>
    <t>RCB1319</t>
  </si>
  <si>
    <t>RCB1267</t>
  </si>
  <si>
    <t>RCB1272</t>
  </si>
  <si>
    <t>RCS226780</t>
  </si>
  <si>
    <t>RCS226781</t>
  </si>
  <si>
    <t>RCS226519</t>
  </si>
  <si>
    <t>RCS218162</t>
  </si>
  <si>
    <t>RCS217989</t>
  </si>
  <si>
    <t>RCS217042</t>
  </si>
  <si>
    <t>RCS216219</t>
  </si>
  <si>
    <t>RCS216130</t>
  </si>
  <si>
    <t>RCS216127</t>
  </si>
  <si>
    <t>RCS211979</t>
  </si>
  <si>
    <t>RCS211796</t>
  </si>
  <si>
    <t>RCS211656</t>
  </si>
  <si>
    <t>RCS211497</t>
  </si>
  <si>
    <t>RCS210949</t>
  </si>
  <si>
    <t>RCS210972</t>
  </si>
  <si>
    <t>RCS209595</t>
  </si>
  <si>
    <t>RCS209588</t>
  </si>
  <si>
    <t>RCS209410</t>
  </si>
  <si>
    <t>RCS209200</t>
  </si>
  <si>
    <t>RCS208143</t>
  </si>
  <si>
    <t>RCS207740</t>
  </si>
  <si>
    <t>RCS206130</t>
  </si>
  <si>
    <t>RCS205248</t>
  </si>
  <si>
    <t>RCS189694</t>
  </si>
  <si>
    <t>RCS189693</t>
  </si>
  <si>
    <t>RCS189431</t>
  </si>
  <si>
    <t>RCS187914</t>
  </si>
  <si>
    <t>RCS187954</t>
  </si>
  <si>
    <t>RCS187151</t>
  </si>
  <si>
    <t>RCS187103</t>
  </si>
  <si>
    <t>RCS186666</t>
  </si>
  <si>
    <t>RCS184217</t>
  </si>
  <si>
    <t>RCS184281</t>
  </si>
  <si>
    <t>RCS184002</t>
  </si>
  <si>
    <t>Detalle</t>
  </si>
  <si>
    <t>Valor Glosa</t>
  </si>
  <si>
    <t>Abono</t>
  </si>
  <si>
    <t>Nota Credito</t>
  </si>
  <si>
    <t>Nota Debito</t>
  </si>
  <si>
    <t>Vlr Original</t>
  </si>
  <si>
    <t xml:space="preserve">Fecha Rad </t>
  </si>
  <si>
    <t>Fecha Fac.</t>
  </si>
  <si>
    <t>Factura</t>
  </si>
  <si>
    <t>COOSALUD ENTIDAD PROMOTORA DE SALUD S.A</t>
  </si>
  <si>
    <t>ESTADO DE CARTERA CLINICA REINA CATALINA SAS</t>
  </si>
  <si>
    <t xml:space="preserve">Total </t>
  </si>
  <si>
    <t>FECHA DE CORTE: 31 DE DICIEMBRE DEL 2019</t>
  </si>
  <si>
    <t>NO RADICADA</t>
  </si>
  <si>
    <t>observacion</t>
  </si>
  <si>
    <t>cruce por pagar</t>
  </si>
  <si>
    <t>cruce pagada</t>
  </si>
  <si>
    <t>doc comp</t>
  </si>
  <si>
    <t>fecha comp</t>
  </si>
  <si>
    <t>cruce factura</t>
  </si>
  <si>
    <t>cruce glosa</t>
  </si>
  <si>
    <t>GLOSADA</t>
  </si>
  <si>
    <t>Valor no radicada</t>
  </si>
  <si>
    <t>diferencia</t>
  </si>
  <si>
    <t>X PAGAR</t>
  </si>
  <si>
    <t>X PAGAR-PAGADA</t>
  </si>
  <si>
    <t xml:space="preserve">SUCURSAL </t>
  </si>
  <si>
    <t>MAGDALENA</t>
  </si>
  <si>
    <t>BOYACA</t>
  </si>
  <si>
    <t>ATLANTICO</t>
  </si>
  <si>
    <t>SUCRE</t>
  </si>
  <si>
    <t>MGDALENA</t>
  </si>
  <si>
    <t>BOLIVAR</t>
  </si>
  <si>
    <t>CESAR</t>
  </si>
  <si>
    <t>Suma de Saldo</t>
  </si>
  <si>
    <t>Suma de Valor Glosa</t>
  </si>
  <si>
    <t>Suma de Valor no radicada</t>
  </si>
  <si>
    <t>Suma de cruce por pagar</t>
  </si>
  <si>
    <t>Suma de cruce glosa</t>
  </si>
  <si>
    <t>Suma de cruce pagada</t>
  </si>
  <si>
    <t>Etiquetas de fila</t>
  </si>
  <si>
    <t>Total general</t>
  </si>
  <si>
    <t xml:space="preserve">Saldo </t>
  </si>
  <si>
    <t>Saldo según proveedor</t>
  </si>
  <si>
    <t>cartera pretendida por la IPS</t>
  </si>
  <si>
    <t>cartera por pagar</t>
  </si>
  <si>
    <t>soportar radicado</t>
  </si>
  <si>
    <t>glosas por conciliar</t>
  </si>
  <si>
    <t>pago por validar</t>
  </si>
  <si>
    <t>diferencias</t>
  </si>
  <si>
    <t xml:space="preserve"> -   </t>
  </si>
  <si>
    <t>Cartera pretendida por la ips</t>
  </si>
  <si>
    <t>Suma de Cartera pretendida por la ips</t>
  </si>
  <si>
    <t>Sucursal</t>
  </si>
  <si>
    <t>27.12.2019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</si>
</sst>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10C0A]d&quot;/&quot;mmm&quot;/&quot;yyyy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3D3D3"/>
      </patternFill>
    </fill>
    <fill>
      <patternFill patternType="solid">
        <fgColor rgb="FFFFFF00"/>
        <bgColor rgb="FFD3D3D3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164" fontId="2" fillId="0" borderId="0" xfId="1" applyNumberFormat="1" applyFont="1" applyFill="1" applyBorder="1"/>
    <xf numFmtId="164" fontId="3" fillId="2" borderId="1" xfId="1" applyNumberFormat="1" applyFont="1" applyFill="1" applyBorder="1"/>
    <xf numFmtId="0" fontId="4" fillId="0" borderId="2" xfId="0" applyNumberFormat="1" applyFont="1" applyFill="1" applyBorder="1" applyAlignment="1">
      <alignment vertical="top" wrapText="1" readingOrder="1"/>
    </xf>
    <xf numFmtId="164" fontId="4" fillId="0" borderId="2" xfId="1" applyNumberFormat="1" applyFont="1" applyFill="1" applyBorder="1" applyAlignment="1">
      <alignment vertical="top" wrapText="1" readingOrder="1"/>
    </xf>
    <xf numFmtId="165" fontId="4" fillId="0" borderId="2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horizontal="center" vertical="center" readingOrder="1"/>
    </xf>
    <xf numFmtId="164" fontId="5" fillId="3" borderId="1" xfId="1" applyNumberFormat="1" applyFont="1" applyFill="1" applyBorder="1" applyAlignment="1">
      <alignment horizontal="center" vertical="center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readingOrder="1"/>
    </xf>
    <xf numFmtId="0" fontId="4" fillId="0" borderId="6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164" fontId="2" fillId="0" borderId="1" xfId="0" applyNumberFormat="1" applyFont="1" applyFill="1" applyBorder="1"/>
    <xf numFmtId="49" fontId="2" fillId="0" borderId="1" xfId="1" applyNumberFormat="1" applyFont="1" applyFill="1" applyBorder="1"/>
    <xf numFmtId="0" fontId="4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left"/>
    </xf>
    <xf numFmtId="3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6" fillId="0" borderId="1" xfId="0" pivotButton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elarosa\AppData\Local\SAP\SAP%20GUI\tmp\CARTERA%20GENERAL%20REINA%20CATALINA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LOSAS"/>
      <sheetName val="Hoja2"/>
      <sheetName val="PAGADAS"/>
      <sheetName val="X PAG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 t="str">
            <v>Referencia</v>
          </cell>
          <cell r="G1" t="str">
            <v>Clase de documento</v>
          </cell>
          <cell r="H1" t="str">
            <v>Fecha de documento</v>
          </cell>
          <cell r="I1" t="str">
            <v>Fe.contabilización</v>
          </cell>
          <cell r="J1" t="str">
            <v>Base p. plazo pago</v>
          </cell>
          <cell r="K1" t="str">
            <v>Vencimiento neto</v>
          </cell>
          <cell r="L1" t="str">
            <v>Demora tras vencimiento neto</v>
          </cell>
          <cell r="M1" t="str">
            <v>Importe en moneda local</v>
          </cell>
          <cell r="N1" t="str">
            <v>Indicador CME</v>
          </cell>
          <cell r="O1" t="str">
            <v>Cuenta de mayor</v>
          </cell>
          <cell r="P1" t="str">
            <v>Asignación</v>
          </cell>
          <cell r="Q1" t="str">
            <v>Texto</v>
          </cell>
          <cell r="R1" t="str">
            <v>Centro de beneficio</v>
          </cell>
          <cell r="S1" t="str">
            <v>SUCURSAL</v>
          </cell>
          <cell r="T1" t="str">
            <v>Referencia a factura</v>
          </cell>
          <cell r="U1" t="str">
            <v>Doc.compensación</v>
          </cell>
          <cell r="V1" t="str">
            <v>EjerCompensación</v>
          </cell>
          <cell r="W1" t="str">
            <v>Fecha compensación</v>
          </cell>
          <cell r="X1" t="str">
            <v>Nombre del usuario</v>
          </cell>
          <cell r="Y1" t="str">
            <v>Segmento</v>
          </cell>
          <cell r="Z1" t="str">
            <v>Texto cab.documento</v>
          </cell>
          <cell r="AA1" t="str">
            <v>Indicador Debe/Haber</v>
          </cell>
        </row>
        <row r="2">
          <cell r="F2" t="str">
            <v>RCB25138</v>
          </cell>
          <cell r="G2" t="str">
            <v>KR</v>
          </cell>
          <cell r="H2">
            <v>43654</v>
          </cell>
          <cell r="I2">
            <v>43832</v>
          </cell>
          <cell r="J2">
            <v>43809</v>
          </cell>
          <cell r="K2">
            <v>43869</v>
          </cell>
          <cell r="L2">
            <v>5</v>
          </cell>
          <cell r="M2">
            <v>-1309157</v>
          </cell>
          <cell r="O2" t="str">
            <v>2905100202</v>
          </cell>
          <cell r="P2" t="str">
            <v>12101626351</v>
          </cell>
          <cell r="Q2" t="str">
            <v>08078136776 SHIRLY OYOLA</v>
          </cell>
          <cell r="R2" t="str">
            <v>ATLANTICO</v>
          </cell>
          <cell r="S2" t="str">
            <v>ATLANTICO</v>
          </cell>
          <cell r="T2" t="str">
            <v>1904044237</v>
          </cell>
          <cell r="X2" t="str">
            <v>COOSALUD</v>
          </cell>
          <cell r="Z2" t="str">
            <v>08-lherrera Eurek</v>
          </cell>
          <cell r="AA2" t="str">
            <v>H</v>
          </cell>
        </row>
        <row r="3">
          <cell r="F3" t="str">
            <v>RCB34435</v>
          </cell>
          <cell r="G3" t="str">
            <v>KR</v>
          </cell>
          <cell r="H3">
            <v>43802</v>
          </cell>
          <cell r="I3">
            <v>43832</v>
          </cell>
          <cell r="J3">
            <v>43809</v>
          </cell>
          <cell r="K3">
            <v>43869</v>
          </cell>
          <cell r="L3">
            <v>5</v>
          </cell>
          <cell r="M3">
            <v>-2859023</v>
          </cell>
          <cell r="O3" t="str">
            <v>2905100202</v>
          </cell>
          <cell r="P3" t="str">
            <v>12101619416</v>
          </cell>
          <cell r="Q3" t="str">
            <v>08078204123 ALEJANDRO DEL VALLE</v>
          </cell>
          <cell r="R3" t="str">
            <v>ATLANTICO</v>
          </cell>
          <cell r="S3" t="str">
            <v>ATLANTICO</v>
          </cell>
          <cell r="T3" t="str">
            <v>1904044048</v>
          </cell>
          <cell r="X3" t="str">
            <v>COOSALUD</v>
          </cell>
          <cell r="Z3" t="str">
            <v>08-lherrera Eurek</v>
          </cell>
          <cell r="AA3" t="str">
            <v>H</v>
          </cell>
        </row>
        <row r="4">
          <cell r="F4" t="str">
            <v>RCB34005</v>
          </cell>
          <cell r="G4" t="str">
            <v>KR</v>
          </cell>
          <cell r="H4">
            <v>43801</v>
          </cell>
          <cell r="I4">
            <v>43832</v>
          </cell>
          <cell r="J4">
            <v>43809</v>
          </cell>
          <cell r="K4">
            <v>43869</v>
          </cell>
          <cell r="L4">
            <v>5</v>
          </cell>
          <cell r="M4">
            <v>-13031410</v>
          </cell>
          <cell r="O4" t="str">
            <v>2905100203</v>
          </cell>
          <cell r="P4" t="str">
            <v>12101619416</v>
          </cell>
          <cell r="Q4" t="str">
            <v>13468432868 LUZ PEREZ</v>
          </cell>
          <cell r="R4" t="str">
            <v>BOLIVAR</v>
          </cell>
          <cell r="S4" t="str">
            <v>BOLIVAR</v>
          </cell>
          <cell r="T4" t="str">
            <v>1904044028</v>
          </cell>
          <cell r="X4" t="str">
            <v>COOSALUD</v>
          </cell>
          <cell r="Z4" t="str">
            <v>08-lherrera Eurek</v>
          </cell>
          <cell r="AA4" t="str">
            <v>H</v>
          </cell>
        </row>
        <row r="5">
          <cell r="F5" t="str">
            <v>RCB28381</v>
          </cell>
          <cell r="G5" t="str">
            <v>KR</v>
          </cell>
          <cell r="H5">
            <v>43777</v>
          </cell>
          <cell r="I5">
            <v>43832</v>
          </cell>
          <cell r="J5">
            <v>43809</v>
          </cell>
          <cell r="K5">
            <v>43869</v>
          </cell>
          <cell r="L5">
            <v>5</v>
          </cell>
          <cell r="M5">
            <v>-612758</v>
          </cell>
          <cell r="O5" t="str">
            <v>2905100202</v>
          </cell>
          <cell r="P5" t="str">
            <v>12101619416</v>
          </cell>
          <cell r="Q5" t="str">
            <v>08001208350 LICETH DE LA RANS</v>
          </cell>
          <cell r="R5" t="str">
            <v>ATLANTICO</v>
          </cell>
          <cell r="S5" t="str">
            <v>ATLANTICO</v>
          </cell>
          <cell r="T5" t="str">
            <v>1904043980</v>
          </cell>
          <cell r="X5" t="str">
            <v>COOSALUD</v>
          </cell>
          <cell r="Z5" t="str">
            <v>08-lherrera Eurek</v>
          </cell>
          <cell r="AA5" t="str">
            <v>H</v>
          </cell>
        </row>
        <row r="6">
          <cell r="F6" t="str">
            <v>RCS226781</v>
          </cell>
          <cell r="G6" t="str">
            <v>KR</v>
          </cell>
          <cell r="H6">
            <v>43755</v>
          </cell>
          <cell r="I6">
            <v>43832</v>
          </cell>
          <cell r="J6">
            <v>43808</v>
          </cell>
          <cell r="K6">
            <v>43868</v>
          </cell>
          <cell r="L6">
            <v>6</v>
          </cell>
          <cell r="M6">
            <v>-128113</v>
          </cell>
          <cell r="O6" t="str">
            <v>2905100203</v>
          </cell>
          <cell r="P6" t="str">
            <v>12090953027</v>
          </cell>
          <cell r="Q6" t="str">
            <v>47551138420 SHEILA VARELA</v>
          </cell>
          <cell r="R6" t="str">
            <v>LEVANTAMIENTO</v>
          </cell>
          <cell r="S6" t="str">
            <v>MAGDALENA</v>
          </cell>
          <cell r="T6" t="str">
            <v>1904032144</v>
          </cell>
          <cell r="X6" t="str">
            <v>COOSALUD</v>
          </cell>
          <cell r="Z6" t="str">
            <v>08-lherrera Eurek</v>
          </cell>
          <cell r="AA6" t="str">
            <v>H</v>
          </cell>
        </row>
        <row r="7">
          <cell r="F7" t="str">
            <v>RCS226780</v>
          </cell>
          <cell r="G7" t="str">
            <v>KR</v>
          </cell>
          <cell r="H7">
            <v>43802</v>
          </cell>
          <cell r="I7">
            <v>43832</v>
          </cell>
          <cell r="J7">
            <v>43808</v>
          </cell>
          <cell r="K7">
            <v>43868</v>
          </cell>
          <cell r="L7">
            <v>6</v>
          </cell>
          <cell r="M7">
            <v>-145640</v>
          </cell>
          <cell r="O7" t="str">
            <v>2905100203</v>
          </cell>
          <cell r="P7" t="str">
            <v>12090953027</v>
          </cell>
          <cell r="Q7" t="str">
            <v>47551138420 SHEILA VARELA</v>
          </cell>
          <cell r="R7" t="str">
            <v>LEVANTAMIENTO</v>
          </cell>
          <cell r="S7" t="str">
            <v>MGDALENA</v>
          </cell>
          <cell r="T7" t="str">
            <v>1904032138</v>
          </cell>
          <cell r="X7" t="str">
            <v>COOSALUD</v>
          </cell>
          <cell r="Z7" t="str">
            <v>08-lherrera Eurek</v>
          </cell>
          <cell r="AA7" t="str">
            <v>H</v>
          </cell>
        </row>
        <row r="8">
          <cell r="F8" t="str">
            <v>RCS226519</v>
          </cell>
          <cell r="G8" t="str">
            <v>KR</v>
          </cell>
          <cell r="H8">
            <v>43783</v>
          </cell>
          <cell r="I8">
            <v>43832</v>
          </cell>
          <cell r="J8">
            <v>43808</v>
          </cell>
          <cell r="K8">
            <v>43868</v>
          </cell>
          <cell r="L8">
            <v>6</v>
          </cell>
          <cell r="M8">
            <v>-116260</v>
          </cell>
          <cell r="O8" t="str">
            <v>2905100202</v>
          </cell>
          <cell r="P8" t="str">
            <v>12090953027</v>
          </cell>
          <cell r="Q8" t="str">
            <v>08001466173 KAREN OCHOA</v>
          </cell>
          <cell r="R8" t="str">
            <v>ATLANTICO</v>
          </cell>
          <cell r="S8" t="str">
            <v>ATLANTICO</v>
          </cell>
          <cell r="T8" t="str">
            <v>1904032136</v>
          </cell>
          <cell r="X8" t="str">
            <v>COOSALUD</v>
          </cell>
          <cell r="Z8" t="str">
            <v>08-lherrera Eurek</v>
          </cell>
          <cell r="AA8" t="str">
            <v>H</v>
          </cell>
        </row>
        <row r="9">
          <cell r="F9" t="str">
            <v>RCS217042</v>
          </cell>
          <cell r="G9" t="str">
            <v>KR</v>
          </cell>
          <cell r="H9">
            <v>43742</v>
          </cell>
          <cell r="I9">
            <v>43833</v>
          </cell>
          <cell r="J9">
            <v>43802</v>
          </cell>
          <cell r="K9">
            <v>43862</v>
          </cell>
          <cell r="L9">
            <v>12</v>
          </cell>
          <cell r="M9">
            <v>-14387</v>
          </cell>
          <cell r="O9" t="str">
            <v>2905100203</v>
          </cell>
          <cell r="P9" t="str">
            <v>12030909558</v>
          </cell>
          <cell r="Q9" t="str">
            <v>47551434856 ROSA VILLAMIL</v>
          </cell>
          <cell r="R9" t="str">
            <v>LEVANTAMIENTO</v>
          </cell>
          <cell r="S9" t="str">
            <v>MGDALENA</v>
          </cell>
          <cell r="T9" t="str">
            <v>1904005325</v>
          </cell>
          <cell r="X9" t="str">
            <v>COOSALUD</v>
          </cell>
          <cell r="Z9" t="str">
            <v>08-hmarin Eurek</v>
          </cell>
          <cell r="AA9" t="str">
            <v>H</v>
          </cell>
        </row>
        <row r="10">
          <cell r="F10" t="str">
            <v>RCS207740</v>
          </cell>
          <cell r="G10" t="str">
            <v>KR</v>
          </cell>
          <cell r="H10">
            <v>43860</v>
          </cell>
          <cell r="I10">
            <v>43860</v>
          </cell>
          <cell r="J10">
            <v>43531</v>
          </cell>
          <cell r="K10">
            <v>43591</v>
          </cell>
          <cell r="L10">
            <v>283</v>
          </cell>
          <cell r="M10">
            <v>-22157640</v>
          </cell>
          <cell r="O10" t="str">
            <v>2905100203</v>
          </cell>
          <cell r="P10" t="str">
            <v>3071146763</v>
          </cell>
          <cell r="Q10" t="str">
            <v>SALDO FACT RCS207740 47001398926 JESUS ALBERTO AD</v>
          </cell>
          <cell r="R10" t="str">
            <v>4700117011</v>
          </cell>
          <cell r="S10" t="str">
            <v>MAGDALENA</v>
          </cell>
          <cell r="T10" t="str">
            <v>1902376482</v>
          </cell>
          <cell r="X10" t="str">
            <v>MMARQUEZ</v>
          </cell>
          <cell r="Z10" t="str">
            <v>ABONO FACT RCS207740</v>
          </cell>
          <cell r="AA10" t="str">
            <v>H</v>
          </cell>
        </row>
        <row r="11">
          <cell r="F11" t="str">
            <v>RCS218162</v>
          </cell>
          <cell r="G11" t="str">
            <v>KR</v>
          </cell>
          <cell r="H11">
            <v>43775</v>
          </cell>
          <cell r="I11">
            <v>43842</v>
          </cell>
          <cell r="J11">
            <v>43777</v>
          </cell>
          <cell r="K11">
            <v>43837</v>
          </cell>
          <cell r="L11">
            <v>37</v>
          </cell>
          <cell r="M11">
            <v>-121694186</v>
          </cell>
          <cell r="O11" t="str">
            <v>2905100203</v>
          </cell>
          <cell r="P11" t="str">
            <v>11081105286</v>
          </cell>
          <cell r="Q11" t="str">
            <v>20001904782 LUIS SAUMETH</v>
          </cell>
          <cell r="R11" t="str">
            <v>CESAR</v>
          </cell>
          <cell r="S11" t="str">
            <v>CESAR</v>
          </cell>
          <cell r="T11" t="str">
            <v>1903850349</v>
          </cell>
          <cell r="X11" t="str">
            <v>COOSALUD</v>
          </cell>
          <cell r="Z11" t="str">
            <v>08-lherrera Eurek</v>
          </cell>
          <cell r="AA11" t="str">
            <v>H</v>
          </cell>
        </row>
        <row r="12">
          <cell r="F12" t="str">
            <v>RCS216130</v>
          </cell>
          <cell r="G12" t="str">
            <v>KR</v>
          </cell>
          <cell r="H12">
            <v>43718</v>
          </cell>
          <cell r="I12">
            <v>43842</v>
          </cell>
          <cell r="J12">
            <v>43781</v>
          </cell>
          <cell r="K12">
            <v>43841</v>
          </cell>
          <cell r="L12">
            <v>33</v>
          </cell>
          <cell r="M12">
            <v>-62067104</v>
          </cell>
          <cell r="O12" t="str">
            <v>2905100203</v>
          </cell>
          <cell r="P12" t="str">
            <v>11121411942</v>
          </cell>
          <cell r="Q12" t="str">
            <v>47205215440 OSCAR AGUIRRE</v>
          </cell>
          <cell r="R12" t="str">
            <v>LEVANTAMIENTO</v>
          </cell>
          <cell r="S12" t="str">
            <v>MGDALENA</v>
          </cell>
          <cell r="T12" t="str">
            <v>1903850318</v>
          </cell>
          <cell r="X12" t="str">
            <v>COOSALUD</v>
          </cell>
          <cell r="Z12" t="str">
            <v>08-lherrera Eurek</v>
          </cell>
          <cell r="AA12" t="str">
            <v>H</v>
          </cell>
        </row>
        <row r="13">
          <cell r="F13" t="str">
            <v>RCS217989</v>
          </cell>
          <cell r="G13" t="str">
            <v>KR</v>
          </cell>
          <cell r="H13">
            <v>43774</v>
          </cell>
          <cell r="I13">
            <v>43832</v>
          </cell>
          <cell r="J13">
            <v>43777</v>
          </cell>
          <cell r="K13">
            <v>43837</v>
          </cell>
          <cell r="L13">
            <v>37</v>
          </cell>
          <cell r="M13">
            <v>-37630942</v>
          </cell>
          <cell r="O13" t="str">
            <v>2905100203</v>
          </cell>
          <cell r="P13" t="str">
            <v>11081112807</v>
          </cell>
          <cell r="Q13" t="str">
            <v>47555350381 MARIA FERNANDEZ</v>
          </cell>
          <cell r="R13" t="str">
            <v>LEVANTAMIENTO</v>
          </cell>
          <cell r="S13" t="str">
            <v>MGDALENA</v>
          </cell>
          <cell r="T13" t="str">
            <v>1903834747</v>
          </cell>
          <cell r="X13" t="str">
            <v>COOSALUD</v>
          </cell>
          <cell r="Z13" t="str">
            <v>08-lherrera Eurek</v>
          </cell>
          <cell r="AA13" t="str">
            <v>H</v>
          </cell>
        </row>
        <row r="14">
          <cell r="F14" t="str">
            <v>RCB28016</v>
          </cell>
          <cell r="G14" t="str">
            <v>KR</v>
          </cell>
          <cell r="H14">
            <v>43770</v>
          </cell>
          <cell r="I14">
            <v>43832</v>
          </cell>
          <cell r="J14">
            <v>43777</v>
          </cell>
          <cell r="K14">
            <v>43837</v>
          </cell>
          <cell r="L14">
            <v>37</v>
          </cell>
          <cell r="M14">
            <v>-134137</v>
          </cell>
          <cell r="O14" t="str">
            <v>2905100202</v>
          </cell>
          <cell r="P14" t="str">
            <v>11081108766</v>
          </cell>
          <cell r="Q14" t="str">
            <v>08078014207 ALMA HERNANDEZ</v>
          </cell>
          <cell r="R14" t="str">
            <v>ATLANTICO</v>
          </cell>
          <cell r="S14" t="str">
            <v>ATLANTICO</v>
          </cell>
          <cell r="T14" t="str">
            <v>1903831710</v>
          </cell>
          <cell r="X14" t="str">
            <v>COOSALUD</v>
          </cell>
          <cell r="Z14" t="str">
            <v>08-lherrera Eurek</v>
          </cell>
          <cell r="AA14" t="str">
            <v>H</v>
          </cell>
        </row>
        <row r="15">
          <cell r="F15" t="str">
            <v>RCB28267</v>
          </cell>
          <cell r="G15" t="str">
            <v>KR</v>
          </cell>
          <cell r="H15">
            <v>43774</v>
          </cell>
          <cell r="I15">
            <v>43832</v>
          </cell>
          <cell r="J15">
            <v>43777</v>
          </cell>
          <cell r="K15">
            <v>43837</v>
          </cell>
          <cell r="L15">
            <v>37</v>
          </cell>
          <cell r="M15">
            <v>-699975</v>
          </cell>
          <cell r="O15" t="str">
            <v>2905100202</v>
          </cell>
          <cell r="P15" t="str">
            <v>11081114115</v>
          </cell>
          <cell r="Q15" t="str">
            <v>08078447406 LIA ZACARO</v>
          </cell>
          <cell r="R15" t="str">
            <v>ATLANTICO</v>
          </cell>
          <cell r="S15" t="str">
            <v>ATLANTICO</v>
          </cell>
          <cell r="T15" t="str">
            <v>1903824570</v>
          </cell>
          <cell r="X15" t="str">
            <v>COOSALUD</v>
          </cell>
          <cell r="Z15" t="str">
            <v>08-lherrera Eurek</v>
          </cell>
          <cell r="AA15" t="str">
            <v>H</v>
          </cell>
        </row>
        <row r="16">
          <cell r="F16" t="str">
            <v>RCS216127</v>
          </cell>
          <cell r="G16" t="str">
            <v>KR</v>
          </cell>
          <cell r="H16">
            <v>43701</v>
          </cell>
          <cell r="I16">
            <v>43831</v>
          </cell>
          <cell r="J16">
            <v>43739</v>
          </cell>
          <cell r="K16">
            <v>43799</v>
          </cell>
          <cell r="L16">
            <v>75</v>
          </cell>
          <cell r="M16">
            <v>-28652012</v>
          </cell>
          <cell r="O16" t="str">
            <v>2905100203</v>
          </cell>
          <cell r="P16" t="str">
            <v>10011102160</v>
          </cell>
          <cell r="Q16" t="str">
            <v>47205215440 OSCAR LUIS AGUIRRE CERVERA</v>
          </cell>
          <cell r="R16" t="str">
            <v>LEVANTAMIENTO</v>
          </cell>
          <cell r="S16" t="str">
            <v>MGDALENA</v>
          </cell>
          <cell r="T16" t="str">
            <v>1903726986</v>
          </cell>
          <cell r="X16" t="str">
            <v>COOSALUD</v>
          </cell>
          <cell r="Z16" t="str">
            <v>08-emaury Eurek</v>
          </cell>
          <cell r="AA16" t="str">
            <v>H</v>
          </cell>
        </row>
        <row r="17">
          <cell r="F17" t="str">
            <v>RCS216219</v>
          </cell>
          <cell r="G17" t="str">
            <v>KR</v>
          </cell>
          <cell r="H17">
            <v>43739</v>
          </cell>
          <cell r="I17">
            <v>43834</v>
          </cell>
          <cell r="J17">
            <v>43742</v>
          </cell>
          <cell r="K17">
            <v>43802</v>
          </cell>
          <cell r="L17">
            <v>72</v>
          </cell>
          <cell r="M17">
            <v>-215555</v>
          </cell>
          <cell r="O17" t="str">
            <v>2905100203</v>
          </cell>
          <cell r="P17" t="str">
            <v>10041158872</v>
          </cell>
          <cell r="Q17" t="str">
            <v>47551138420 SHEILA MARIA VARELA LLANOS</v>
          </cell>
          <cell r="R17" t="str">
            <v>LEVANTAMIENTO</v>
          </cell>
          <cell r="S17" t="str">
            <v>MGDALENA</v>
          </cell>
          <cell r="T17" t="str">
            <v>1903644414</v>
          </cell>
          <cell r="X17" t="str">
            <v>COOSALUD</v>
          </cell>
          <cell r="Z17" t="str">
            <v>08-emaury Eurek</v>
          </cell>
          <cell r="AA17" t="str">
            <v>H</v>
          </cell>
        </row>
        <row r="18">
          <cell r="F18" t="str">
            <v>RCB25521</v>
          </cell>
          <cell r="G18" t="str">
            <v>KR</v>
          </cell>
          <cell r="H18">
            <v>43669</v>
          </cell>
          <cell r="I18">
            <v>43834</v>
          </cell>
          <cell r="J18">
            <v>43742</v>
          </cell>
          <cell r="K18">
            <v>43802</v>
          </cell>
          <cell r="L18">
            <v>72</v>
          </cell>
          <cell r="M18">
            <v>-126292</v>
          </cell>
          <cell r="O18" t="str">
            <v>2905100102</v>
          </cell>
          <cell r="P18" t="str">
            <v>10041154536</v>
          </cell>
          <cell r="Q18" t="str">
            <v>08421492721 JERONIMO HAREED PARRA AHUMADA</v>
          </cell>
          <cell r="R18" t="str">
            <v>ATLANTICO</v>
          </cell>
          <cell r="S18" t="str">
            <v>ATLANTICO</v>
          </cell>
          <cell r="T18" t="str">
            <v>1903644413</v>
          </cell>
          <cell r="X18" t="str">
            <v>COOSALUD</v>
          </cell>
          <cell r="Z18" t="str">
            <v>08-emaury Eurek</v>
          </cell>
          <cell r="AA18" t="str">
            <v>H</v>
          </cell>
        </row>
        <row r="19">
          <cell r="F19" t="str">
            <v>RCB25519</v>
          </cell>
          <cell r="G19" t="str">
            <v>KR</v>
          </cell>
          <cell r="H19">
            <v>43669</v>
          </cell>
          <cell r="I19">
            <v>43834</v>
          </cell>
          <cell r="J19">
            <v>43742</v>
          </cell>
          <cell r="K19">
            <v>43802</v>
          </cell>
          <cell r="L19">
            <v>72</v>
          </cell>
          <cell r="M19">
            <v>-120989</v>
          </cell>
          <cell r="O19" t="str">
            <v>2905100202</v>
          </cell>
          <cell r="P19" t="str">
            <v>10041154536</v>
          </cell>
          <cell r="Q19" t="str">
            <v>08078146082 OMAIRA ESTHER OLIVARES RODRIGUEZ</v>
          </cell>
          <cell r="R19" t="str">
            <v>ATLANTICO</v>
          </cell>
          <cell r="S19" t="str">
            <v>ATLANTICO</v>
          </cell>
          <cell r="T19" t="str">
            <v>1903644412</v>
          </cell>
          <cell r="X19" t="str">
            <v>COOSALUD</v>
          </cell>
          <cell r="Z19" t="str">
            <v>08-emaury Eurek</v>
          </cell>
          <cell r="AA19" t="str">
            <v>H</v>
          </cell>
        </row>
        <row r="20">
          <cell r="F20" t="str">
            <v>RCB25510</v>
          </cell>
          <cell r="G20" t="str">
            <v>KR</v>
          </cell>
          <cell r="H20">
            <v>43669</v>
          </cell>
          <cell r="I20">
            <v>43834</v>
          </cell>
          <cell r="J20">
            <v>43742</v>
          </cell>
          <cell r="K20">
            <v>43802</v>
          </cell>
          <cell r="L20">
            <v>72</v>
          </cell>
          <cell r="M20">
            <v>-63276</v>
          </cell>
          <cell r="O20" t="str">
            <v>2905100102</v>
          </cell>
          <cell r="P20" t="str">
            <v>10041154536</v>
          </cell>
          <cell r="Q20" t="str">
            <v>08078017122 GINA MARIA CASTRO VARGAS</v>
          </cell>
          <cell r="R20" t="str">
            <v>ATLANTICO</v>
          </cell>
          <cell r="S20" t="str">
            <v>ATLANTICO</v>
          </cell>
          <cell r="T20" t="str">
            <v>1903644411</v>
          </cell>
          <cell r="X20" t="str">
            <v>COOSALUD</v>
          </cell>
          <cell r="Z20" t="str">
            <v>08-emaury Eurek</v>
          </cell>
          <cell r="AA20" t="str">
            <v>H</v>
          </cell>
        </row>
        <row r="21">
          <cell r="F21" t="str">
            <v>RCB25445</v>
          </cell>
          <cell r="G21" t="str">
            <v>KR</v>
          </cell>
          <cell r="H21">
            <v>43664</v>
          </cell>
          <cell r="I21">
            <v>43831</v>
          </cell>
          <cell r="J21">
            <v>43739</v>
          </cell>
          <cell r="K21">
            <v>43799</v>
          </cell>
          <cell r="L21">
            <v>75</v>
          </cell>
          <cell r="M21">
            <v>-472116</v>
          </cell>
          <cell r="O21" t="str">
            <v>2905100202</v>
          </cell>
          <cell r="P21" t="str">
            <v>10011056811</v>
          </cell>
          <cell r="Q21" t="str">
            <v>08001018314 ELISA  DIAZ RUIZ</v>
          </cell>
          <cell r="R21" t="str">
            <v>ATLANTICO</v>
          </cell>
          <cell r="S21" t="str">
            <v>ATLANTICO</v>
          </cell>
          <cell r="T21" t="str">
            <v>1903624284</v>
          </cell>
          <cell r="X21" t="str">
            <v>COOSALUD</v>
          </cell>
          <cell r="Z21" t="str">
            <v>08-emaury Eurek</v>
          </cell>
          <cell r="AA21" t="str">
            <v>H</v>
          </cell>
        </row>
        <row r="22">
          <cell r="F22" t="str">
            <v>RCB26564</v>
          </cell>
          <cell r="G22" t="str">
            <v>KR</v>
          </cell>
          <cell r="H22">
            <v>43712</v>
          </cell>
          <cell r="I22">
            <v>43831</v>
          </cell>
          <cell r="J22">
            <v>43739</v>
          </cell>
          <cell r="K22">
            <v>43799</v>
          </cell>
          <cell r="L22">
            <v>75</v>
          </cell>
          <cell r="M22">
            <v>-330661</v>
          </cell>
          <cell r="O22" t="str">
            <v>2905100202</v>
          </cell>
          <cell r="P22" t="str">
            <v>10011048576</v>
          </cell>
          <cell r="Q22" t="str">
            <v>08078521765 DARLY DEL ROSARIO GONZALEZ SANABRIA</v>
          </cell>
          <cell r="R22" t="str">
            <v>ATLANTICO</v>
          </cell>
          <cell r="S22" t="str">
            <v>ATLANTICO</v>
          </cell>
          <cell r="T22" t="str">
            <v>1903624269</v>
          </cell>
          <cell r="X22" t="str">
            <v>COOSALUD</v>
          </cell>
          <cell r="Z22" t="str">
            <v>08-emaury Eurek</v>
          </cell>
          <cell r="AA22" t="str">
            <v>H</v>
          </cell>
        </row>
        <row r="23">
          <cell r="F23" t="str">
            <v>RCB26554</v>
          </cell>
          <cell r="G23" t="str">
            <v>KR</v>
          </cell>
          <cell r="H23">
            <v>43712</v>
          </cell>
          <cell r="I23">
            <v>43831</v>
          </cell>
          <cell r="J23">
            <v>43739</v>
          </cell>
          <cell r="K23">
            <v>43799</v>
          </cell>
          <cell r="L23">
            <v>75</v>
          </cell>
          <cell r="M23">
            <v>-125963</v>
          </cell>
          <cell r="O23" t="str">
            <v>2905100202</v>
          </cell>
          <cell r="P23" t="str">
            <v>10011048576</v>
          </cell>
          <cell r="Q23" t="str">
            <v>08433334036 LUIS ALBERTO MENDOZA SIERRA</v>
          </cell>
          <cell r="R23" t="str">
            <v>ATLANTICO</v>
          </cell>
          <cell r="S23" t="str">
            <v>ATLANTICO</v>
          </cell>
          <cell r="T23" t="str">
            <v>1903624247</v>
          </cell>
          <cell r="X23" t="str">
            <v>COOSALUD</v>
          </cell>
          <cell r="Z23" t="str">
            <v>08-emaury Eurek</v>
          </cell>
          <cell r="AA23" t="str">
            <v>H</v>
          </cell>
        </row>
        <row r="24">
          <cell r="F24" t="str">
            <v>RCB27465</v>
          </cell>
          <cell r="G24" t="str">
            <v>KR</v>
          </cell>
          <cell r="H24">
            <v>43740</v>
          </cell>
          <cell r="I24">
            <v>43837</v>
          </cell>
          <cell r="J24">
            <v>43745</v>
          </cell>
          <cell r="K24">
            <v>43805</v>
          </cell>
          <cell r="L24">
            <v>69</v>
          </cell>
          <cell r="M24">
            <v>-334306</v>
          </cell>
          <cell r="O24" t="str">
            <v>2905100202</v>
          </cell>
          <cell r="P24" t="str">
            <v>10071207648</v>
          </cell>
          <cell r="Q24" t="str">
            <v>08078564096 SAMUEL JOSUE SILVERA NIETO</v>
          </cell>
          <cell r="R24" t="str">
            <v>ATLANTICO</v>
          </cell>
          <cell r="S24" t="str">
            <v>ATLANTICO</v>
          </cell>
          <cell r="T24" t="str">
            <v>1903604417</v>
          </cell>
          <cell r="X24" t="str">
            <v>COOSALUD</v>
          </cell>
          <cell r="Z24" t="str">
            <v>08-emaury Eurek</v>
          </cell>
          <cell r="AA24" t="str">
            <v>H</v>
          </cell>
        </row>
        <row r="25">
          <cell r="F25" t="str">
            <v>RCB27084</v>
          </cell>
          <cell r="G25" t="str">
            <v>KR</v>
          </cell>
          <cell r="H25">
            <v>43739</v>
          </cell>
          <cell r="I25">
            <v>43837</v>
          </cell>
          <cell r="J25">
            <v>43745</v>
          </cell>
          <cell r="K25">
            <v>43805</v>
          </cell>
          <cell r="L25">
            <v>69</v>
          </cell>
          <cell r="M25">
            <v>-117192</v>
          </cell>
          <cell r="O25" t="str">
            <v>2905100202</v>
          </cell>
          <cell r="P25" t="str">
            <v>10071207648</v>
          </cell>
          <cell r="Q25" t="str">
            <v>08078564096 SAMUEL JOSUE SILVERA NIETO</v>
          </cell>
          <cell r="R25" t="str">
            <v>ATLANTICO</v>
          </cell>
          <cell r="S25" t="str">
            <v>ATLANTICO</v>
          </cell>
          <cell r="T25" t="str">
            <v>1903604401</v>
          </cell>
          <cell r="X25" t="str">
            <v>COOSALUD</v>
          </cell>
          <cell r="Z25" t="str">
            <v>08-emaury Eurek</v>
          </cell>
          <cell r="AA25" t="str">
            <v>H</v>
          </cell>
        </row>
        <row r="26">
          <cell r="F26" t="str">
            <v>RCB25908</v>
          </cell>
          <cell r="G26" t="str">
            <v>KR</v>
          </cell>
          <cell r="H26">
            <v>43682</v>
          </cell>
          <cell r="I26">
            <v>43831</v>
          </cell>
          <cell r="J26">
            <v>43739</v>
          </cell>
          <cell r="K26">
            <v>43799</v>
          </cell>
          <cell r="L26">
            <v>75</v>
          </cell>
          <cell r="M26">
            <v>-204359</v>
          </cell>
          <cell r="O26" t="str">
            <v>2905100202</v>
          </cell>
          <cell r="P26" t="str">
            <v>10011044151</v>
          </cell>
          <cell r="Q26" t="str">
            <v>08372526067 GENARO  CHARRIS CHARRIS</v>
          </cell>
          <cell r="R26" t="str">
            <v>ATLANTICO</v>
          </cell>
          <cell r="S26" t="str">
            <v>ATLANTICO</v>
          </cell>
          <cell r="T26" t="str">
            <v>1903594468</v>
          </cell>
          <cell r="X26" t="str">
            <v>COOSALUD</v>
          </cell>
          <cell r="Z26" t="str">
            <v>08-hmarin Eurek</v>
          </cell>
          <cell r="AA26" t="str">
            <v>H</v>
          </cell>
        </row>
        <row r="27">
          <cell r="F27" t="str">
            <v>RCB24600</v>
          </cell>
          <cell r="G27" t="str">
            <v>KR</v>
          </cell>
          <cell r="H27">
            <v>43635</v>
          </cell>
          <cell r="I27">
            <v>43831</v>
          </cell>
          <cell r="J27">
            <v>43651</v>
          </cell>
          <cell r="K27">
            <v>43711</v>
          </cell>
          <cell r="L27">
            <v>163</v>
          </cell>
          <cell r="M27">
            <v>-395130</v>
          </cell>
          <cell r="O27" t="str">
            <v>2905100202</v>
          </cell>
          <cell r="P27" t="str">
            <v>7051108858</v>
          </cell>
          <cell r="Q27" t="str">
            <v>08078203839 BALBINA ISABEL GUERRERO SERRANO</v>
          </cell>
          <cell r="R27" t="str">
            <v>ATLANTICO</v>
          </cell>
          <cell r="S27" t="str">
            <v>ATLANTICO</v>
          </cell>
          <cell r="T27" t="str">
            <v>1903168256</v>
          </cell>
          <cell r="X27" t="str">
            <v>COOSALUD</v>
          </cell>
          <cell r="Z27" t="str">
            <v>08-emaury Eurek</v>
          </cell>
          <cell r="AA27" t="str">
            <v>H</v>
          </cell>
        </row>
        <row r="28">
          <cell r="F28" t="str">
            <v>RCB24792</v>
          </cell>
          <cell r="G28" t="str">
            <v>KR</v>
          </cell>
          <cell r="H28">
            <v>43644</v>
          </cell>
          <cell r="I28">
            <v>43831</v>
          </cell>
          <cell r="J28">
            <v>43651</v>
          </cell>
          <cell r="K28">
            <v>43711</v>
          </cell>
          <cell r="L28">
            <v>163</v>
          </cell>
          <cell r="M28">
            <v>-437212</v>
          </cell>
          <cell r="O28" t="str">
            <v>2905100202</v>
          </cell>
          <cell r="P28" t="str">
            <v>7051053254</v>
          </cell>
          <cell r="Q28" t="str">
            <v>08078017125 MARGARITA  VARGAS DE CASTRO</v>
          </cell>
          <cell r="R28" t="str">
            <v>ATLANTICO</v>
          </cell>
          <cell r="S28" t="str">
            <v>ATLANTICO</v>
          </cell>
          <cell r="T28" t="str">
            <v>1903162049</v>
          </cell>
          <cell r="X28" t="str">
            <v>COOSALUD</v>
          </cell>
          <cell r="Z28" t="str">
            <v>08-emaury Eurek</v>
          </cell>
          <cell r="AA28" t="str">
            <v>H</v>
          </cell>
        </row>
        <row r="29">
          <cell r="F29" t="str">
            <v>RCB24709</v>
          </cell>
          <cell r="G29" t="str">
            <v>KR</v>
          </cell>
          <cell r="H29">
            <v>43637</v>
          </cell>
          <cell r="I29">
            <v>43831</v>
          </cell>
          <cell r="J29">
            <v>43651</v>
          </cell>
          <cell r="K29">
            <v>43711</v>
          </cell>
          <cell r="L29">
            <v>163</v>
          </cell>
          <cell r="M29">
            <v>-179352</v>
          </cell>
          <cell r="O29" t="str">
            <v>2905100202</v>
          </cell>
          <cell r="P29" t="str">
            <v>7051053254</v>
          </cell>
          <cell r="Q29" t="str">
            <v>08078014965 CAMILA ANDREA SOLANO OROZS</v>
          </cell>
          <cell r="R29" t="str">
            <v>ATLANTICO</v>
          </cell>
          <cell r="S29" t="str">
            <v>ATLANTICO</v>
          </cell>
          <cell r="T29" t="str">
            <v>1903162044</v>
          </cell>
          <cell r="X29" t="str">
            <v>COOSALUD</v>
          </cell>
          <cell r="Z29" t="str">
            <v>08-emaury Eurek</v>
          </cell>
          <cell r="AA29" t="str">
            <v>H</v>
          </cell>
        </row>
        <row r="30">
          <cell r="F30" t="str">
            <v>RCS210972</v>
          </cell>
          <cell r="G30" t="str">
            <v>KR</v>
          </cell>
          <cell r="H30">
            <v>43596</v>
          </cell>
          <cell r="I30">
            <v>43842</v>
          </cell>
          <cell r="J30">
            <v>43651</v>
          </cell>
          <cell r="K30">
            <v>43711</v>
          </cell>
          <cell r="L30">
            <v>163</v>
          </cell>
          <cell r="M30">
            <v>-14387</v>
          </cell>
          <cell r="O30" t="str">
            <v>2905100203</v>
          </cell>
          <cell r="P30" t="str">
            <v>7051111777</v>
          </cell>
          <cell r="Q30" t="str">
            <v>47001140311 LUIS ALBERTO SILVERA ROJANO</v>
          </cell>
          <cell r="R30" t="str">
            <v>LEVANTAMIENTO</v>
          </cell>
          <cell r="S30" t="str">
            <v>MGDALENA</v>
          </cell>
          <cell r="T30" t="str">
            <v>1903074407</v>
          </cell>
          <cell r="X30" t="str">
            <v>COOSALUD</v>
          </cell>
          <cell r="Z30" t="str">
            <v>08-lherrera Eurek</v>
          </cell>
          <cell r="AA30" t="str">
            <v>H</v>
          </cell>
        </row>
        <row r="31">
          <cell r="F31" t="str">
            <v>RCS210949</v>
          </cell>
          <cell r="G31" t="str">
            <v>KR</v>
          </cell>
          <cell r="H31">
            <v>43596</v>
          </cell>
          <cell r="I31">
            <v>43842</v>
          </cell>
          <cell r="J31">
            <v>43651</v>
          </cell>
          <cell r="K31">
            <v>43711</v>
          </cell>
          <cell r="L31">
            <v>163</v>
          </cell>
          <cell r="M31">
            <v>-14387</v>
          </cell>
          <cell r="O31" t="str">
            <v>2905100203</v>
          </cell>
          <cell r="P31" t="str">
            <v>7051111777</v>
          </cell>
          <cell r="Q31" t="str">
            <v>47001398926 JESUS ALBERTO ADARRAGA SALCEDO</v>
          </cell>
          <cell r="R31" t="str">
            <v>LEVANTAMIENTO</v>
          </cell>
          <cell r="S31" t="str">
            <v>MGDALENA</v>
          </cell>
          <cell r="T31" t="str">
            <v>1903074405</v>
          </cell>
          <cell r="X31" t="str">
            <v>COOSALUD</v>
          </cell>
          <cell r="Z31" t="str">
            <v>08-lherrera Eurek</v>
          </cell>
          <cell r="AA31" t="str">
            <v>H</v>
          </cell>
        </row>
        <row r="32">
          <cell r="F32" t="str">
            <v>RCS189431</v>
          </cell>
          <cell r="G32" t="str">
            <v>KR</v>
          </cell>
          <cell r="H32">
            <v>43693</v>
          </cell>
          <cell r="I32">
            <v>43693</v>
          </cell>
          <cell r="J32">
            <v>43468</v>
          </cell>
          <cell r="K32">
            <v>43528</v>
          </cell>
          <cell r="L32">
            <v>346</v>
          </cell>
          <cell r="M32">
            <v>-42224301</v>
          </cell>
          <cell r="O32" t="str">
            <v>2905100203</v>
          </cell>
          <cell r="P32" t="str">
            <v>1031038558</v>
          </cell>
          <cell r="Q32" t="str">
            <v>SALDO FACT RCS189431 47001109037 KEINER ANDRES TRU</v>
          </cell>
          <cell r="R32" t="str">
            <v>4700117011</v>
          </cell>
          <cell r="S32" t="str">
            <v>MAGDALENA</v>
          </cell>
          <cell r="T32" t="str">
            <v>1902047856</v>
          </cell>
          <cell r="X32" t="str">
            <v>MMARQUEZ</v>
          </cell>
          <cell r="Z32" t="str">
            <v>ABONO FACT RCS189431</v>
          </cell>
          <cell r="AA32" t="str">
            <v>H</v>
          </cell>
        </row>
        <row r="33">
          <cell r="F33" t="str">
            <v>RCS211796</v>
          </cell>
          <cell r="G33" t="str">
            <v>KR</v>
          </cell>
          <cell r="H33">
            <v>43620</v>
          </cell>
          <cell r="I33">
            <v>43832</v>
          </cell>
          <cell r="J33">
            <v>43626</v>
          </cell>
          <cell r="K33">
            <v>43686</v>
          </cell>
          <cell r="L33">
            <v>188</v>
          </cell>
          <cell r="M33">
            <v>-1170169</v>
          </cell>
          <cell r="O33" t="str">
            <v>2905100202</v>
          </cell>
          <cell r="P33" t="str">
            <v>6101126708</v>
          </cell>
          <cell r="Q33" t="str">
            <v>08560286288 PAULA ANDREA ROJANO RAMOS</v>
          </cell>
          <cell r="R33" t="str">
            <v>ATLANTICO</v>
          </cell>
          <cell r="S33" t="str">
            <v>ATLANTICO</v>
          </cell>
          <cell r="T33" t="str">
            <v>1903040316</v>
          </cell>
          <cell r="X33" t="str">
            <v>COOSALUD</v>
          </cell>
          <cell r="Z33" t="str">
            <v>08-hmarin Eurek</v>
          </cell>
          <cell r="AA33" t="str">
            <v>H</v>
          </cell>
        </row>
        <row r="34">
          <cell r="F34" t="str">
            <v>RCS211497</v>
          </cell>
          <cell r="G34" t="str">
            <v>KR</v>
          </cell>
          <cell r="H34">
            <v>43612</v>
          </cell>
          <cell r="I34">
            <v>43832</v>
          </cell>
          <cell r="J34">
            <v>43623</v>
          </cell>
          <cell r="K34">
            <v>43683</v>
          </cell>
          <cell r="L34">
            <v>191</v>
          </cell>
          <cell r="M34">
            <v>-136010</v>
          </cell>
          <cell r="O34" t="str">
            <v>2905100203</v>
          </cell>
          <cell r="P34" t="str">
            <v>6071140202</v>
          </cell>
          <cell r="Q34" t="str">
            <v>47551138420 SHEILA MARIA VARELA LLANOS</v>
          </cell>
          <cell r="R34" t="str">
            <v>LEVANTAMIENTO</v>
          </cell>
          <cell r="S34" t="str">
            <v>MGDALENA</v>
          </cell>
          <cell r="T34" t="str">
            <v>1903000624</v>
          </cell>
          <cell r="X34" t="str">
            <v>COOSALUD</v>
          </cell>
          <cell r="Z34" t="str">
            <v>08-hmarin Eurek</v>
          </cell>
          <cell r="AA34" t="str">
            <v>H</v>
          </cell>
        </row>
        <row r="35">
          <cell r="F35" t="str">
            <v>RCS211656</v>
          </cell>
          <cell r="G35" t="str">
            <v>KR</v>
          </cell>
          <cell r="H35">
            <v>43616</v>
          </cell>
          <cell r="I35">
            <v>43832</v>
          </cell>
          <cell r="J35">
            <v>43623</v>
          </cell>
          <cell r="K35">
            <v>43683</v>
          </cell>
          <cell r="L35">
            <v>191</v>
          </cell>
          <cell r="M35">
            <v>-157103</v>
          </cell>
          <cell r="O35" t="str">
            <v>2905100203</v>
          </cell>
          <cell r="P35" t="str">
            <v>6071152840</v>
          </cell>
          <cell r="Q35" t="str">
            <v>47551138420 SHEILA MARIA VARELA LLANOS</v>
          </cell>
          <cell r="R35" t="str">
            <v>LEVANTAMIENTO</v>
          </cell>
          <cell r="S35" t="str">
            <v>MGDALENA</v>
          </cell>
          <cell r="T35" t="str">
            <v>1903000606</v>
          </cell>
          <cell r="X35" t="str">
            <v>COOSALUD</v>
          </cell>
          <cell r="Z35" t="str">
            <v>08-hmarin Eurek</v>
          </cell>
          <cell r="AA35" t="str">
            <v>H</v>
          </cell>
        </row>
        <row r="36">
          <cell r="F36" t="str">
            <v>RCB24303</v>
          </cell>
          <cell r="G36" t="str">
            <v>KR</v>
          </cell>
          <cell r="H36">
            <v>43622</v>
          </cell>
          <cell r="I36">
            <v>43832</v>
          </cell>
          <cell r="J36">
            <v>43623</v>
          </cell>
          <cell r="K36">
            <v>43683</v>
          </cell>
          <cell r="L36">
            <v>191</v>
          </cell>
          <cell r="M36">
            <v>-112534</v>
          </cell>
          <cell r="O36" t="str">
            <v>2905100202</v>
          </cell>
          <cell r="P36" t="str">
            <v>6071149127</v>
          </cell>
          <cell r="Q36" t="str">
            <v>08078017125 MARGARITA  VARGAS DE CASTRO</v>
          </cell>
          <cell r="R36" t="str">
            <v>ATLANTICO</v>
          </cell>
          <cell r="S36" t="str">
            <v>ATLANTICO</v>
          </cell>
          <cell r="T36" t="str">
            <v>1903000590</v>
          </cell>
          <cell r="X36" t="str">
            <v>COOSALUD</v>
          </cell>
          <cell r="Z36" t="str">
            <v>08-hmarin Eurek</v>
          </cell>
          <cell r="AA36" t="str">
            <v>H</v>
          </cell>
        </row>
        <row r="37">
          <cell r="F37" t="str">
            <v>RCB24132</v>
          </cell>
          <cell r="G37" t="str">
            <v>KR</v>
          </cell>
          <cell r="H37">
            <v>43610</v>
          </cell>
          <cell r="I37">
            <v>43832</v>
          </cell>
          <cell r="J37">
            <v>43623</v>
          </cell>
          <cell r="K37">
            <v>43683</v>
          </cell>
          <cell r="L37">
            <v>191</v>
          </cell>
          <cell r="M37">
            <v>-75544</v>
          </cell>
          <cell r="O37" t="str">
            <v>2905100202</v>
          </cell>
          <cell r="P37" t="str">
            <v>6071143651</v>
          </cell>
          <cell r="Q37" t="str">
            <v>08421339072 MARLON JESUS MONTERO PEREZ</v>
          </cell>
          <cell r="R37" t="str">
            <v>ATLANTICO</v>
          </cell>
          <cell r="S37" t="str">
            <v>ATLANTICO</v>
          </cell>
          <cell r="T37" t="str">
            <v>1903000544</v>
          </cell>
          <cell r="X37" t="str">
            <v>COOSALUD</v>
          </cell>
          <cell r="Z37" t="str">
            <v>08-hmarin Eurek</v>
          </cell>
          <cell r="AA37" t="str">
            <v>H</v>
          </cell>
        </row>
        <row r="38">
          <cell r="F38" t="str">
            <v>RCB24132</v>
          </cell>
          <cell r="G38" t="str">
            <v>KR</v>
          </cell>
          <cell r="H38">
            <v>43610</v>
          </cell>
          <cell r="I38">
            <v>43832</v>
          </cell>
          <cell r="J38">
            <v>43725</v>
          </cell>
          <cell r="K38">
            <v>43785</v>
          </cell>
          <cell r="L38">
            <v>89</v>
          </cell>
          <cell r="M38">
            <v>-720325</v>
          </cell>
          <cell r="O38" t="str">
            <v>2905100202</v>
          </cell>
          <cell r="P38" t="str">
            <v>LURUACO</v>
          </cell>
          <cell r="Q38" t="str">
            <v>LEVANTAMIENTO GLOSA EPS  ACTA 09 DE MAYO DE 2019</v>
          </cell>
          <cell r="R38" t="str">
            <v>ATLANTICO</v>
          </cell>
          <cell r="S38" t="str">
            <v>ATLANTICO</v>
          </cell>
          <cell r="T38" t="str">
            <v>1903000544</v>
          </cell>
          <cell r="X38" t="str">
            <v>COOSALUD</v>
          </cell>
          <cell r="Z38" t="str">
            <v>08-hmarin Eurek</v>
          </cell>
          <cell r="AA38" t="str">
            <v>H</v>
          </cell>
        </row>
        <row r="39">
          <cell r="F39" t="str">
            <v>RCB23670</v>
          </cell>
          <cell r="G39" t="str">
            <v>KR</v>
          </cell>
          <cell r="H39">
            <v>43593</v>
          </cell>
          <cell r="I39">
            <v>43832</v>
          </cell>
          <cell r="J39">
            <v>43623</v>
          </cell>
          <cell r="K39">
            <v>43683</v>
          </cell>
          <cell r="L39">
            <v>191</v>
          </cell>
          <cell r="M39">
            <v>-159310</v>
          </cell>
          <cell r="O39" t="str">
            <v>2905100202</v>
          </cell>
          <cell r="P39" t="str">
            <v>6071134759</v>
          </cell>
          <cell r="Q39" t="str">
            <v>08078013147 GABRIEL ANTONIO SANTIAGO SARMIENTO</v>
          </cell>
          <cell r="R39" t="str">
            <v>ATLANTICO</v>
          </cell>
          <cell r="S39" t="str">
            <v>ATLANTICO</v>
          </cell>
          <cell r="T39" t="str">
            <v>1903000507</v>
          </cell>
          <cell r="X39" t="str">
            <v>COOSALUD</v>
          </cell>
          <cell r="Z39" t="str">
            <v>08-hmarin Eurek</v>
          </cell>
          <cell r="AA39" t="str">
            <v>H</v>
          </cell>
        </row>
        <row r="40">
          <cell r="F40" t="str">
            <v>RCS211979</v>
          </cell>
          <cell r="G40" t="str">
            <v>KR</v>
          </cell>
          <cell r="H40">
            <v>43623</v>
          </cell>
          <cell r="I40">
            <v>43831</v>
          </cell>
          <cell r="J40">
            <v>43626</v>
          </cell>
          <cell r="K40">
            <v>43686</v>
          </cell>
          <cell r="L40">
            <v>188</v>
          </cell>
          <cell r="M40">
            <v>-21950133</v>
          </cell>
          <cell r="O40" t="str">
            <v>2905100202</v>
          </cell>
          <cell r="P40" t="str">
            <v>6101123287</v>
          </cell>
          <cell r="Q40" t="str">
            <v>08560366499 CAMILO ANDRES MORENO CARRILLO</v>
          </cell>
          <cell r="R40" t="str">
            <v>ATLANTICO</v>
          </cell>
          <cell r="S40" t="str">
            <v>ATLANTICO</v>
          </cell>
          <cell r="T40" t="str">
            <v>1902969688</v>
          </cell>
          <cell r="X40" t="str">
            <v>COOSALUD</v>
          </cell>
          <cell r="Z40" t="str">
            <v>08-emaury Eurek</v>
          </cell>
          <cell r="AA40" t="str">
            <v>H</v>
          </cell>
        </row>
        <row r="41">
          <cell r="F41" t="str">
            <v>RCS211979</v>
          </cell>
          <cell r="G41" t="str">
            <v>KR</v>
          </cell>
          <cell r="H41">
            <v>43623</v>
          </cell>
          <cell r="I41">
            <v>43831</v>
          </cell>
          <cell r="J41">
            <v>43725</v>
          </cell>
          <cell r="K41">
            <v>43785</v>
          </cell>
          <cell r="L41">
            <v>89</v>
          </cell>
          <cell r="M41">
            <v>-239500</v>
          </cell>
          <cell r="O41" t="str">
            <v>2905100202</v>
          </cell>
          <cell r="P41" t="str">
            <v>PONEDERA</v>
          </cell>
          <cell r="Q41" t="str">
            <v>LEVANTAMIENTO GLOSA EPS  ACTA 09 DE MAYO DE 2019</v>
          </cell>
          <cell r="R41" t="str">
            <v>ATLANTICO</v>
          </cell>
          <cell r="S41" t="str">
            <v>ATLANTICO</v>
          </cell>
          <cell r="T41" t="str">
            <v>1902969688</v>
          </cell>
          <cell r="X41" t="str">
            <v>COOSALUD</v>
          </cell>
          <cell r="Z41" t="str">
            <v>08-emaury Eurek</v>
          </cell>
          <cell r="AA41" t="str">
            <v>H</v>
          </cell>
        </row>
        <row r="42">
          <cell r="F42" t="str">
            <v>RCB24373</v>
          </cell>
          <cell r="G42" t="str">
            <v>KR</v>
          </cell>
          <cell r="H42">
            <v>43623</v>
          </cell>
          <cell r="I42">
            <v>43831</v>
          </cell>
          <cell r="J42">
            <v>43626</v>
          </cell>
          <cell r="K42">
            <v>43686</v>
          </cell>
          <cell r="L42">
            <v>188</v>
          </cell>
          <cell r="M42">
            <v>-29692674</v>
          </cell>
          <cell r="O42" t="str">
            <v>2905100202</v>
          </cell>
          <cell r="P42" t="str">
            <v>6101130476</v>
          </cell>
          <cell r="Q42" t="str">
            <v>08078273572 JANNER ALBERTO DOMINGUEZ DE LA HOZ</v>
          </cell>
          <cell r="R42" t="str">
            <v>ATLANTICO</v>
          </cell>
          <cell r="S42" t="str">
            <v>ATLANTICO</v>
          </cell>
          <cell r="T42" t="str">
            <v>1902968436</v>
          </cell>
          <cell r="X42" t="str">
            <v>COOSALUD</v>
          </cell>
          <cell r="Z42" t="str">
            <v>08-emaury Eurek</v>
          </cell>
          <cell r="AA42" t="str">
            <v>H</v>
          </cell>
        </row>
        <row r="43">
          <cell r="F43" t="str">
            <v>RCB24373</v>
          </cell>
          <cell r="G43" t="str">
            <v>KR</v>
          </cell>
          <cell r="H43">
            <v>43623</v>
          </cell>
          <cell r="I43">
            <v>43831</v>
          </cell>
          <cell r="J43">
            <v>43725</v>
          </cell>
          <cell r="K43">
            <v>43785</v>
          </cell>
          <cell r="L43">
            <v>89</v>
          </cell>
          <cell r="M43">
            <v>-718500</v>
          </cell>
          <cell r="O43" t="str">
            <v>2905100202</v>
          </cell>
          <cell r="P43" t="str">
            <v>BARANOA</v>
          </cell>
          <cell r="Q43" t="str">
            <v>LEVANTAMIENTO GLOSA EPS  ACTA 09 DE MAYO DE 2019</v>
          </cell>
          <cell r="R43" t="str">
            <v>ATLANTICO</v>
          </cell>
          <cell r="S43" t="str">
            <v>ATLANTICO</v>
          </cell>
          <cell r="T43" t="str">
            <v>1902968436</v>
          </cell>
          <cell r="X43" t="str">
            <v>COOSALUD</v>
          </cell>
          <cell r="Z43" t="str">
            <v>08-emaury Eurek</v>
          </cell>
          <cell r="AA43" t="str">
            <v>H</v>
          </cell>
        </row>
        <row r="44">
          <cell r="F44" t="str">
            <v>RCB24349</v>
          </cell>
          <cell r="G44" t="str">
            <v>KR</v>
          </cell>
          <cell r="H44">
            <v>43623</v>
          </cell>
          <cell r="I44">
            <v>43831</v>
          </cell>
          <cell r="J44">
            <v>43626</v>
          </cell>
          <cell r="K44">
            <v>43686</v>
          </cell>
          <cell r="L44">
            <v>188</v>
          </cell>
          <cell r="M44">
            <v>-62416130</v>
          </cell>
          <cell r="O44" t="str">
            <v>2905100203</v>
          </cell>
          <cell r="P44" t="str">
            <v>6101130476</v>
          </cell>
          <cell r="Q44" t="str">
            <v>4700101542006 RUBEN DARIO HERNANDEZ BADO</v>
          </cell>
          <cell r="R44" t="str">
            <v>LEVANTAMIENTO</v>
          </cell>
          <cell r="S44" t="str">
            <v>MGDALENA</v>
          </cell>
          <cell r="T44" t="str">
            <v>1902968418</v>
          </cell>
          <cell r="X44" t="str">
            <v>COOSALUD</v>
          </cell>
          <cell r="Z44" t="str">
            <v>08-emaury Eurek</v>
          </cell>
          <cell r="AA44" t="str">
            <v>H</v>
          </cell>
        </row>
        <row r="45">
          <cell r="F45" t="str">
            <v>RCB24349</v>
          </cell>
          <cell r="G45" t="str">
            <v>KR</v>
          </cell>
          <cell r="H45">
            <v>43623</v>
          </cell>
          <cell r="I45">
            <v>43831</v>
          </cell>
          <cell r="J45">
            <v>43725</v>
          </cell>
          <cell r="K45">
            <v>43785</v>
          </cell>
          <cell r="L45">
            <v>89</v>
          </cell>
          <cell r="M45">
            <v>-1347800</v>
          </cell>
          <cell r="O45" t="str">
            <v>2905100203</v>
          </cell>
          <cell r="P45" t="str">
            <v>M/LENA</v>
          </cell>
          <cell r="Q45" t="str">
            <v>LEVANTAMIENTO GLOSA EPS  ACTA 09 DE MAYO DE 2019</v>
          </cell>
          <cell r="R45" t="str">
            <v>MAGDALENA</v>
          </cell>
          <cell r="S45" t="str">
            <v>MAGDALENA</v>
          </cell>
          <cell r="T45" t="str">
            <v>1902968418</v>
          </cell>
          <cell r="X45" t="str">
            <v>COOSALUD</v>
          </cell>
          <cell r="Z45" t="str">
            <v>08-emaury Eurek</v>
          </cell>
          <cell r="AA45" t="str">
            <v>H</v>
          </cell>
        </row>
        <row r="46">
          <cell r="F46" t="str">
            <v>RCB20555</v>
          </cell>
          <cell r="G46" t="str">
            <v>KR</v>
          </cell>
          <cell r="H46">
            <v>43474</v>
          </cell>
          <cell r="I46">
            <v>43856</v>
          </cell>
          <cell r="J46">
            <v>43532</v>
          </cell>
          <cell r="K46">
            <v>43592</v>
          </cell>
          <cell r="L46">
            <v>282</v>
          </cell>
          <cell r="M46">
            <v>-4733922</v>
          </cell>
          <cell r="O46" t="str">
            <v>2905100202</v>
          </cell>
          <cell r="P46" t="str">
            <v>3081205633</v>
          </cell>
          <cell r="Q46" t="str">
            <v>08436496650 JACOB DANIEL CUETO SOLANO</v>
          </cell>
          <cell r="R46" t="str">
            <v>ATLANTICO</v>
          </cell>
          <cell r="S46" t="str">
            <v>ATLANTICO</v>
          </cell>
          <cell r="T46" t="str">
            <v>1902880184</v>
          </cell>
          <cell r="X46" t="str">
            <v>COOSALUD</v>
          </cell>
          <cell r="Z46" t="str">
            <v>08-lherrera Eurek</v>
          </cell>
          <cell r="AA46" t="str">
            <v>H</v>
          </cell>
        </row>
        <row r="47">
          <cell r="F47" t="str">
            <v>RCB23272</v>
          </cell>
          <cell r="G47" t="str">
            <v>KR</v>
          </cell>
          <cell r="H47">
            <v>43578</v>
          </cell>
          <cell r="I47">
            <v>43834</v>
          </cell>
          <cell r="J47">
            <v>43591</v>
          </cell>
          <cell r="K47">
            <v>43651</v>
          </cell>
          <cell r="L47">
            <v>223</v>
          </cell>
          <cell r="M47">
            <v>-76499</v>
          </cell>
          <cell r="O47" t="str">
            <v>2905100202</v>
          </cell>
          <cell r="P47" t="str">
            <v>5061015801</v>
          </cell>
          <cell r="Q47" t="str">
            <v>08078431452 SNAYDER JUNIOR TORRES MARTINEZ</v>
          </cell>
          <cell r="R47" t="str">
            <v>ATLANTICO</v>
          </cell>
          <cell r="S47" t="str">
            <v>ATLANTICO</v>
          </cell>
          <cell r="T47" t="str">
            <v>1902816079</v>
          </cell>
          <cell r="X47" t="str">
            <v>COOSALUD</v>
          </cell>
          <cell r="Z47" t="str">
            <v>08-hmarin Eurek</v>
          </cell>
          <cell r="AA47" t="str">
            <v>H</v>
          </cell>
        </row>
        <row r="48">
          <cell r="F48" t="str">
            <v>RCS184217</v>
          </cell>
          <cell r="G48" t="str">
            <v>KR</v>
          </cell>
          <cell r="H48">
            <v>43287</v>
          </cell>
          <cell r="I48">
            <v>43834</v>
          </cell>
          <cell r="J48">
            <v>43593</v>
          </cell>
          <cell r="K48">
            <v>43653</v>
          </cell>
          <cell r="L48">
            <v>221</v>
          </cell>
          <cell r="M48">
            <v>-172431</v>
          </cell>
          <cell r="O48" t="str">
            <v>2905100202</v>
          </cell>
          <cell r="P48" t="str">
            <v>5081612955</v>
          </cell>
          <cell r="Q48" t="str">
            <v>08001468892 IRVED ANDREA MARTINEZ ALMEIRA</v>
          </cell>
          <cell r="R48" t="str">
            <v>ATLANTICO</v>
          </cell>
          <cell r="S48" t="str">
            <v>ATLANTICO</v>
          </cell>
          <cell r="T48" t="str">
            <v>1902777319</v>
          </cell>
          <cell r="X48" t="str">
            <v>COOSALUD</v>
          </cell>
          <cell r="Z48" t="str">
            <v>08-hmarin Eurek</v>
          </cell>
          <cell r="AA48" t="str">
            <v>H</v>
          </cell>
        </row>
        <row r="49">
          <cell r="F49" t="str">
            <v>RCB3091</v>
          </cell>
          <cell r="G49" t="str">
            <v>KR</v>
          </cell>
          <cell r="H49">
            <v>43312</v>
          </cell>
          <cell r="I49">
            <v>43834</v>
          </cell>
          <cell r="J49">
            <v>43593</v>
          </cell>
          <cell r="K49">
            <v>43653</v>
          </cell>
          <cell r="L49">
            <v>221</v>
          </cell>
          <cell r="M49">
            <v>-945964</v>
          </cell>
          <cell r="O49" t="str">
            <v>2905100202</v>
          </cell>
          <cell r="P49" t="str">
            <v>5081645560</v>
          </cell>
          <cell r="Q49" t="str">
            <v>08421337745 ELIS JOHANA MUÑOZ TORREGROZA</v>
          </cell>
          <cell r="R49" t="str">
            <v>ATLANTICO</v>
          </cell>
          <cell r="S49" t="str">
            <v>ATLANTICO</v>
          </cell>
          <cell r="T49" t="str">
            <v>1902777285</v>
          </cell>
          <cell r="X49" t="str">
            <v>COOSALUD</v>
          </cell>
          <cell r="Z49" t="str">
            <v>08-hmarin Eurek</v>
          </cell>
          <cell r="AA49" t="str">
            <v>H</v>
          </cell>
        </row>
        <row r="50">
          <cell r="F50" t="str">
            <v>RCB2082</v>
          </cell>
          <cell r="G50" t="str">
            <v>KR</v>
          </cell>
          <cell r="H50">
            <v>43285</v>
          </cell>
          <cell r="I50">
            <v>43834</v>
          </cell>
          <cell r="J50">
            <v>43593</v>
          </cell>
          <cell r="K50">
            <v>43653</v>
          </cell>
          <cell r="L50">
            <v>221</v>
          </cell>
          <cell r="M50">
            <v>-187911</v>
          </cell>
          <cell r="O50" t="str">
            <v>2905100202</v>
          </cell>
          <cell r="P50" t="str">
            <v>5081645560</v>
          </cell>
          <cell r="Q50" t="str">
            <v>08433024357 LUIS CARLOS BARRIOS TORRES</v>
          </cell>
          <cell r="R50" t="str">
            <v>ATLANTICO</v>
          </cell>
          <cell r="S50" t="str">
            <v>ATLANTICO</v>
          </cell>
          <cell r="T50" t="str">
            <v>1902777270</v>
          </cell>
          <cell r="X50" t="str">
            <v>COOSALUD</v>
          </cell>
          <cell r="Z50" t="str">
            <v>08-hmarin Eurek</v>
          </cell>
          <cell r="AA50" t="str">
            <v>H</v>
          </cell>
        </row>
        <row r="51">
          <cell r="F51" t="str">
            <v>RCB2064</v>
          </cell>
          <cell r="G51" t="str">
            <v>KR</v>
          </cell>
          <cell r="H51">
            <v>43284</v>
          </cell>
          <cell r="I51">
            <v>43834</v>
          </cell>
          <cell r="J51">
            <v>43593</v>
          </cell>
          <cell r="K51">
            <v>43653</v>
          </cell>
          <cell r="L51">
            <v>221</v>
          </cell>
          <cell r="M51">
            <v>-170882</v>
          </cell>
          <cell r="O51" t="str">
            <v>2905100202</v>
          </cell>
          <cell r="P51" t="str">
            <v>5081645560</v>
          </cell>
          <cell r="Q51" t="str">
            <v>08436513699 SAUL ENRIQUE SANJUAN FONSECA</v>
          </cell>
          <cell r="R51" t="str">
            <v>ATLANTICO</v>
          </cell>
          <cell r="S51" t="str">
            <v>ATLANTICO</v>
          </cell>
          <cell r="T51" t="str">
            <v>1902777246</v>
          </cell>
          <cell r="X51" t="str">
            <v>COOSALUD</v>
          </cell>
          <cell r="Z51" t="str">
            <v>08-hmarin Eurek</v>
          </cell>
          <cell r="AA51" t="str">
            <v>H</v>
          </cell>
        </row>
        <row r="52">
          <cell r="F52" t="str">
            <v>RCB1272</v>
          </cell>
          <cell r="G52" t="str">
            <v>KR</v>
          </cell>
          <cell r="H52">
            <v>43251</v>
          </cell>
          <cell r="I52">
            <v>43834</v>
          </cell>
          <cell r="J52">
            <v>43593</v>
          </cell>
          <cell r="K52">
            <v>43653</v>
          </cell>
          <cell r="L52">
            <v>221</v>
          </cell>
          <cell r="M52">
            <v>-65280</v>
          </cell>
          <cell r="O52" t="str">
            <v>2905100202</v>
          </cell>
          <cell r="P52" t="str">
            <v>5081645560</v>
          </cell>
          <cell r="Q52" t="str">
            <v>08078489206 MARIA JOSE HURTADO ESCOBAR</v>
          </cell>
          <cell r="R52" t="str">
            <v>ATLANTICO</v>
          </cell>
          <cell r="S52" t="str">
            <v>ATLANTICO</v>
          </cell>
          <cell r="T52" t="str">
            <v>1902777229</v>
          </cell>
          <cell r="X52" t="str">
            <v>COOSALUD</v>
          </cell>
          <cell r="Z52" t="str">
            <v>08-hmarin Eurek</v>
          </cell>
          <cell r="AA52" t="str">
            <v>H</v>
          </cell>
        </row>
        <row r="53">
          <cell r="F53" t="str">
            <v>RCB1267</v>
          </cell>
          <cell r="G53" t="str">
            <v>KR</v>
          </cell>
          <cell r="H53">
            <v>43251</v>
          </cell>
          <cell r="I53">
            <v>43834</v>
          </cell>
          <cell r="J53">
            <v>43593</v>
          </cell>
          <cell r="K53">
            <v>43653</v>
          </cell>
          <cell r="L53">
            <v>221</v>
          </cell>
          <cell r="M53">
            <v>-182555</v>
          </cell>
          <cell r="O53" t="str">
            <v>2905100202</v>
          </cell>
          <cell r="P53" t="str">
            <v>5081645560</v>
          </cell>
          <cell r="Q53" t="str">
            <v>08638199580 MERCEDES MARIA BARRAZA PACHECO</v>
          </cell>
          <cell r="R53" t="str">
            <v>ATLANTICO</v>
          </cell>
          <cell r="S53" t="str">
            <v>ATLANTICO</v>
          </cell>
          <cell r="T53" t="str">
            <v>1902777219</v>
          </cell>
          <cell r="X53" t="str">
            <v>COOSALUD</v>
          </cell>
          <cell r="Z53" t="str">
            <v>08-hmarin Eurek</v>
          </cell>
          <cell r="AA53" t="str">
            <v>H</v>
          </cell>
        </row>
        <row r="54">
          <cell r="F54" t="str">
            <v>RCS187103</v>
          </cell>
          <cell r="G54" t="str">
            <v>KR</v>
          </cell>
          <cell r="H54">
            <v>43376</v>
          </cell>
          <cell r="I54">
            <v>43834</v>
          </cell>
          <cell r="J54">
            <v>43593</v>
          </cell>
          <cell r="K54">
            <v>43653</v>
          </cell>
          <cell r="L54">
            <v>221</v>
          </cell>
          <cell r="M54">
            <v>-441448</v>
          </cell>
          <cell r="O54" t="str">
            <v>2905100202</v>
          </cell>
          <cell r="P54" t="str">
            <v>5081650136</v>
          </cell>
          <cell r="Q54" t="str">
            <v>08001241895 ANDERSON RAFAEL CABALLERO SANCHEZ</v>
          </cell>
          <cell r="R54" t="str">
            <v>ATLANTICO</v>
          </cell>
          <cell r="S54" t="str">
            <v>ATLANTICO</v>
          </cell>
          <cell r="T54" t="str">
            <v>1902777158</v>
          </cell>
          <cell r="X54" t="str">
            <v>COOSALUD</v>
          </cell>
          <cell r="Z54" t="str">
            <v>08-hmarin Eurek</v>
          </cell>
          <cell r="AA54" t="str">
            <v>H</v>
          </cell>
        </row>
        <row r="55">
          <cell r="F55" t="str">
            <v>RCB23132</v>
          </cell>
          <cell r="G55" t="str">
            <v>KR</v>
          </cell>
          <cell r="H55">
            <v>43567</v>
          </cell>
          <cell r="I55">
            <v>43858</v>
          </cell>
          <cell r="J55">
            <v>43587</v>
          </cell>
          <cell r="K55">
            <v>43647</v>
          </cell>
          <cell r="L55">
            <v>227</v>
          </cell>
          <cell r="M55">
            <v>-199809</v>
          </cell>
          <cell r="O55" t="str">
            <v>2905100202</v>
          </cell>
          <cell r="P55" t="str">
            <v>5021104583</v>
          </cell>
          <cell r="Q55" t="str">
            <v>08078014965 CAMILA ANDREA SOLANO OROZS</v>
          </cell>
          <cell r="R55" t="str">
            <v>ATLANTICO</v>
          </cell>
          <cell r="S55" t="str">
            <v>ATLANTICO</v>
          </cell>
          <cell r="T55" t="str">
            <v>1902765507</v>
          </cell>
          <cell r="X55" t="str">
            <v>COOSALUD</v>
          </cell>
          <cell r="Z55" t="str">
            <v>08-lherrera Eurek</v>
          </cell>
          <cell r="AA55" t="str">
            <v>H</v>
          </cell>
        </row>
        <row r="56">
          <cell r="F56" t="str">
            <v>RCB23086</v>
          </cell>
          <cell r="G56" t="str">
            <v>KR</v>
          </cell>
          <cell r="H56">
            <v>43566</v>
          </cell>
          <cell r="I56">
            <v>43858</v>
          </cell>
          <cell r="J56">
            <v>43587</v>
          </cell>
          <cell r="K56">
            <v>43647</v>
          </cell>
          <cell r="L56">
            <v>227</v>
          </cell>
          <cell r="M56">
            <v>-196214</v>
          </cell>
          <cell r="O56" t="str">
            <v>2905100202</v>
          </cell>
          <cell r="P56" t="str">
            <v>5021104583</v>
          </cell>
          <cell r="Q56" t="str">
            <v>08078521765 DARLY DEL ROSARIO GONZALEZ SANABRIA</v>
          </cell>
          <cell r="R56" t="str">
            <v>ATLANTICO</v>
          </cell>
          <cell r="S56" t="str">
            <v>ATLANTICO</v>
          </cell>
          <cell r="T56" t="str">
            <v>1902765503</v>
          </cell>
          <cell r="X56" t="str">
            <v>COOSALUD</v>
          </cell>
          <cell r="Z56" t="str">
            <v>08-lherrera Eurek</v>
          </cell>
          <cell r="AA56" t="str">
            <v>H</v>
          </cell>
        </row>
        <row r="57">
          <cell r="F57" t="str">
            <v>RCB23060</v>
          </cell>
          <cell r="G57" t="str">
            <v>KR</v>
          </cell>
          <cell r="H57">
            <v>43565</v>
          </cell>
          <cell r="I57">
            <v>43858</v>
          </cell>
          <cell r="J57">
            <v>43587</v>
          </cell>
          <cell r="K57">
            <v>43647</v>
          </cell>
          <cell r="L57">
            <v>227</v>
          </cell>
          <cell r="M57">
            <v>-194795</v>
          </cell>
          <cell r="O57" t="str">
            <v>2905100102</v>
          </cell>
          <cell r="P57" t="str">
            <v>5021104583</v>
          </cell>
          <cell r="Q57" t="str">
            <v>08078204139 JORGE LUIS GARCIA LEURO</v>
          </cell>
          <cell r="R57" t="str">
            <v>ATLANTICO</v>
          </cell>
          <cell r="S57" t="str">
            <v>ATLANTICO</v>
          </cell>
          <cell r="T57" t="str">
            <v>1902765500</v>
          </cell>
          <cell r="X57" t="str">
            <v>COOSALUD</v>
          </cell>
          <cell r="Z57" t="str">
            <v>08-lherrera Eurek</v>
          </cell>
          <cell r="AA57" t="str">
            <v>H</v>
          </cell>
        </row>
        <row r="58">
          <cell r="F58" t="str">
            <v>RCS209588</v>
          </cell>
          <cell r="G58" t="str">
            <v>KR</v>
          </cell>
          <cell r="H58">
            <v>43556</v>
          </cell>
          <cell r="I58">
            <v>43856</v>
          </cell>
          <cell r="J58">
            <v>43587</v>
          </cell>
          <cell r="K58">
            <v>43647</v>
          </cell>
          <cell r="L58">
            <v>227</v>
          </cell>
          <cell r="M58">
            <v>-182701</v>
          </cell>
          <cell r="O58" t="str">
            <v>2905100202</v>
          </cell>
          <cell r="P58" t="str">
            <v>5021125145</v>
          </cell>
          <cell r="Q58" t="str">
            <v>08758550083 OSCAR YESID ALZATE ESCORCIA</v>
          </cell>
          <cell r="R58" t="str">
            <v>ATLANTICO</v>
          </cell>
          <cell r="S58" t="str">
            <v>ATLANTICO</v>
          </cell>
          <cell r="T58" t="str">
            <v>1902758291</v>
          </cell>
          <cell r="X58" t="str">
            <v>COOSALUD</v>
          </cell>
          <cell r="Z58" t="str">
            <v>08-lherrera Eurek</v>
          </cell>
          <cell r="AA58" t="str">
            <v>H</v>
          </cell>
        </row>
        <row r="59">
          <cell r="F59" t="str">
            <v>RCS209595</v>
          </cell>
          <cell r="G59" t="str">
            <v>KR</v>
          </cell>
          <cell r="H59">
            <v>43565</v>
          </cell>
          <cell r="I59">
            <v>43856</v>
          </cell>
          <cell r="J59">
            <v>43587</v>
          </cell>
          <cell r="K59">
            <v>43647</v>
          </cell>
          <cell r="L59">
            <v>227</v>
          </cell>
          <cell r="M59">
            <v>-200092</v>
          </cell>
          <cell r="O59" t="str">
            <v>2905100203</v>
          </cell>
          <cell r="P59" t="str">
            <v>5021125145</v>
          </cell>
          <cell r="Q59" t="str">
            <v>47161199601 RICHAR ENRIQUE MOSQUERA DE AVILA</v>
          </cell>
          <cell r="R59" t="str">
            <v>LEVANTAMIENTO</v>
          </cell>
          <cell r="S59" t="str">
            <v>MGDALENA</v>
          </cell>
          <cell r="T59" t="str">
            <v>1902758287</v>
          </cell>
          <cell r="X59" t="str">
            <v>COOSALUD</v>
          </cell>
          <cell r="Z59" t="str">
            <v>08-lherrera Eurek</v>
          </cell>
          <cell r="AA59" t="str">
            <v>H</v>
          </cell>
        </row>
        <row r="60">
          <cell r="F60" t="str">
            <v>RCB23491</v>
          </cell>
          <cell r="G60" t="str">
            <v>KR</v>
          </cell>
          <cell r="H60">
            <v>43587</v>
          </cell>
          <cell r="I60">
            <v>43833</v>
          </cell>
          <cell r="J60">
            <v>43595</v>
          </cell>
          <cell r="K60">
            <v>43655</v>
          </cell>
          <cell r="L60">
            <v>219</v>
          </cell>
          <cell r="M60">
            <v>-1417177</v>
          </cell>
          <cell r="O60" t="str">
            <v>2905100202</v>
          </cell>
          <cell r="P60" t="str">
            <v>5101152998</v>
          </cell>
          <cell r="Q60" t="str">
            <v>08078533126 TATIANA ISABEL CAMARGO BARRAZA</v>
          </cell>
          <cell r="R60" t="str">
            <v>ATLANTICO</v>
          </cell>
          <cell r="S60" t="str">
            <v>ATLANTICO</v>
          </cell>
          <cell r="T60" t="str">
            <v>1902738622</v>
          </cell>
          <cell r="X60" t="str">
            <v>COOSALUD</v>
          </cell>
          <cell r="Z60" t="str">
            <v>08-hmarin Eurek</v>
          </cell>
          <cell r="AA60" t="str">
            <v>H</v>
          </cell>
        </row>
        <row r="61">
          <cell r="F61" t="str">
            <v>RCB23430</v>
          </cell>
          <cell r="G61" t="str">
            <v>KR</v>
          </cell>
          <cell r="H61">
            <v>43584</v>
          </cell>
          <cell r="I61">
            <v>43836</v>
          </cell>
          <cell r="J61">
            <v>43591</v>
          </cell>
          <cell r="K61">
            <v>43651</v>
          </cell>
          <cell r="L61">
            <v>223</v>
          </cell>
          <cell r="M61">
            <v>-1752539</v>
          </cell>
          <cell r="O61" t="str">
            <v>2905100202</v>
          </cell>
          <cell r="P61" t="str">
            <v>5061008441</v>
          </cell>
          <cell r="Q61" t="str">
            <v>08078526867 JOSHUA  MARTINEZ CENTENO</v>
          </cell>
          <cell r="R61" t="str">
            <v>ATLANTICO</v>
          </cell>
          <cell r="S61" t="str">
            <v>ATLANTICO</v>
          </cell>
          <cell r="T61" t="str">
            <v>1902701113</v>
          </cell>
          <cell r="X61" t="str">
            <v>COOSALUD</v>
          </cell>
          <cell r="Z61" t="str">
            <v>08-hmarin Eurek</v>
          </cell>
          <cell r="AA61" t="str">
            <v>H</v>
          </cell>
        </row>
        <row r="62">
          <cell r="F62" t="str">
            <v>RCB23424</v>
          </cell>
          <cell r="G62" t="str">
            <v>KR</v>
          </cell>
          <cell r="H62">
            <v>43584</v>
          </cell>
          <cell r="I62">
            <v>43836</v>
          </cell>
          <cell r="J62">
            <v>43591</v>
          </cell>
          <cell r="K62">
            <v>43651</v>
          </cell>
          <cell r="L62">
            <v>223</v>
          </cell>
          <cell r="M62">
            <v>-1590234</v>
          </cell>
          <cell r="O62" t="str">
            <v>2905100202</v>
          </cell>
          <cell r="P62" t="str">
            <v>5061008441</v>
          </cell>
          <cell r="Q62" t="str">
            <v>08078495573 ANTONELLA  FRANCO MEJIA</v>
          </cell>
          <cell r="R62" t="str">
            <v>ATLANTICO</v>
          </cell>
          <cell r="S62" t="str">
            <v>ATLANTICO</v>
          </cell>
          <cell r="T62" t="str">
            <v>1902701103</v>
          </cell>
          <cell r="X62" t="str">
            <v>COOSALUD</v>
          </cell>
          <cell r="Z62" t="str">
            <v>08-hmarin Eurek</v>
          </cell>
          <cell r="AA62" t="str">
            <v>H</v>
          </cell>
        </row>
        <row r="63">
          <cell r="F63" t="str">
            <v>RCB22787</v>
          </cell>
          <cell r="G63" t="str">
            <v>KR</v>
          </cell>
          <cell r="H63">
            <v>43557</v>
          </cell>
          <cell r="I63">
            <v>43831</v>
          </cell>
          <cell r="J63">
            <v>43563</v>
          </cell>
          <cell r="K63">
            <v>43623</v>
          </cell>
          <cell r="L63">
            <v>251</v>
          </cell>
          <cell r="M63">
            <v>-162528</v>
          </cell>
          <cell r="O63" t="str">
            <v>2905100202</v>
          </cell>
          <cell r="P63" t="str">
            <v>4081110305</v>
          </cell>
          <cell r="Q63" t="str">
            <v>08078329823 STEFANI DEL CARMEN ROCHA VARGAS</v>
          </cell>
          <cell r="R63" t="str">
            <v>ATLANTICO</v>
          </cell>
          <cell r="S63" t="str">
            <v>ATLANTICO</v>
          </cell>
          <cell r="T63" t="str">
            <v>1902640209</v>
          </cell>
          <cell r="X63" t="str">
            <v>COOSALUD</v>
          </cell>
          <cell r="Z63" t="str">
            <v>08-emaury Eurek</v>
          </cell>
          <cell r="AA63" t="str">
            <v>H</v>
          </cell>
        </row>
        <row r="64">
          <cell r="F64" t="str">
            <v>RCB22301</v>
          </cell>
          <cell r="G64" t="str">
            <v>KR</v>
          </cell>
          <cell r="H64">
            <v>43537</v>
          </cell>
          <cell r="I64">
            <v>43838</v>
          </cell>
          <cell r="J64">
            <v>43563</v>
          </cell>
          <cell r="K64">
            <v>43623</v>
          </cell>
          <cell r="L64">
            <v>251</v>
          </cell>
          <cell r="M64">
            <v>-898635</v>
          </cell>
          <cell r="O64" t="str">
            <v>2905100202</v>
          </cell>
          <cell r="P64" t="str">
            <v>4081105943</v>
          </cell>
          <cell r="Q64" t="str">
            <v>08078320093 DIONISIA  PEREZ DE LLANOS</v>
          </cell>
          <cell r="R64" t="str">
            <v>ATLANTICO</v>
          </cell>
          <cell r="S64" t="str">
            <v>ATLANTICO</v>
          </cell>
          <cell r="T64" t="str">
            <v>1902542668</v>
          </cell>
          <cell r="X64" t="str">
            <v>COOSALUD</v>
          </cell>
          <cell r="Z64" t="str">
            <v>08-emaury Eurek</v>
          </cell>
          <cell r="AA64" t="str">
            <v>H</v>
          </cell>
        </row>
        <row r="65">
          <cell r="F65" t="str">
            <v>RCS209410</v>
          </cell>
          <cell r="G65" t="str">
            <v>KR</v>
          </cell>
          <cell r="H65">
            <v>43559</v>
          </cell>
          <cell r="I65">
            <v>43838</v>
          </cell>
          <cell r="J65">
            <v>43563</v>
          </cell>
          <cell r="K65">
            <v>43623</v>
          </cell>
          <cell r="L65">
            <v>251</v>
          </cell>
          <cell r="M65">
            <v>-645135</v>
          </cell>
          <cell r="O65" t="str">
            <v>2905100202</v>
          </cell>
          <cell r="P65" t="str">
            <v>4081108051</v>
          </cell>
          <cell r="Q65" t="str">
            <v>08001146922 SARAY  ARDILA DUNCAN</v>
          </cell>
          <cell r="R65" t="str">
            <v>ATLANTICO</v>
          </cell>
          <cell r="S65" t="str">
            <v>ATLANTICO</v>
          </cell>
          <cell r="T65" t="str">
            <v>1902542582</v>
          </cell>
          <cell r="X65" t="str">
            <v>COOSALUD</v>
          </cell>
          <cell r="Z65" t="str">
            <v>08-emaury Eurek</v>
          </cell>
          <cell r="AA65" t="str">
            <v>H</v>
          </cell>
        </row>
        <row r="66">
          <cell r="F66" t="str">
            <v>RCB4775</v>
          </cell>
          <cell r="G66" t="str">
            <v>KR</v>
          </cell>
          <cell r="H66">
            <v>43392</v>
          </cell>
          <cell r="I66">
            <v>43840</v>
          </cell>
          <cell r="J66">
            <v>43565</v>
          </cell>
          <cell r="K66">
            <v>43625</v>
          </cell>
          <cell r="L66">
            <v>249</v>
          </cell>
          <cell r="M66">
            <v>-1687908</v>
          </cell>
          <cell r="O66" t="str">
            <v>2905100202</v>
          </cell>
          <cell r="P66" t="str">
            <v>4101122715</v>
          </cell>
          <cell r="Q66" t="str">
            <v>08078237182 YULISA ESTHER GUTIERREZ DE LA HOZ</v>
          </cell>
          <cell r="R66" t="str">
            <v>ATLANTICO</v>
          </cell>
          <cell r="S66" t="str">
            <v>ATLANTICO</v>
          </cell>
          <cell r="T66" t="str">
            <v>1902532640</v>
          </cell>
          <cell r="X66" t="str">
            <v>COOSALUD</v>
          </cell>
          <cell r="Z66" t="str">
            <v>08-lherrera Eurek</v>
          </cell>
          <cell r="AA66" t="str">
            <v>H</v>
          </cell>
        </row>
        <row r="67">
          <cell r="F67" t="str">
            <v>RCS189694</v>
          </cell>
          <cell r="G67" t="str">
            <v>KR</v>
          </cell>
          <cell r="H67">
            <v>43439</v>
          </cell>
          <cell r="I67">
            <v>43840</v>
          </cell>
          <cell r="J67">
            <v>43725</v>
          </cell>
          <cell r="K67">
            <v>43785</v>
          </cell>
          <cell r="L67">
            <v>89</v>
          </cell>
          <cell r="M67">
            <v>-1319694</v>
          </cell>
          <cell r="O67" t="str">
            <v>2905100202</v>
          </cell>
          <cell r="P67" t="str">
            <v>MALAMBO</v>
          </cell>
          <cell r="Q67" t="str">
            <v>LEVANTAMIENTO GLOSA EPS  ACTA 09 DE MAYO DE 2019</v>
          </cell>
          <cell r="R67" t="str">
            <v>ATLANTICO</v>
          </cell>
          <cell r="S67" t="str">
            <v>ATLANTICO</v>
          </cell>
          <cell r="T67" t="str">
            <v>1902517323</v>
          </cell>
          <cell r="X67" t="str">
            <v>COOSALUD</v>
          </cell>
          <cell r="Z67" t="str">
            <v>08-emaury Eurek</v>
          </cell>
          <cell r="AA67" t="str">
            <v>H</v>
          </cell>
        </row>
        <row r="68">
          <cell r="F68" t="str">
            <v>RCS209200</v>
          </cell>
          <cell r="G68" t="str">
            <v>KR</v>
          </cell>
          <cell r="H68">
            <v>43554</v>
          </cell>
          <cell r="I68">
            <v>43590</v>
          </cell>
          <cell r="J68">
            <v>43560</v>
          </cell>
          <cell r="K68">
            <v>43620</v>
          </cell>
          <cell r="L68">
            <v>254</v>
          </cell>
          <cell r="M68">
            <v>-36953684</v>
          </cell>
          <cell r="O68" t="str">
            <v>2905100202</v>
          </cell>
          <cell r="P68" t="str">
            <v>VR SALDO FACTURA</v>
          </cell>
          <cell r="Q68" t="str">
            <v>VR SALDO POR PAGAR</v>
          </cell>
          <cell r="R68" t="str">
            <v>2000117021</v>
          </cell>
          <cell r="S68" t="str">
            <v>CESAR</v>
          </cell>
          <cell r="T68" t="str">
            <v>1902485088</v>
          </cell>
          <cell r="X68" t="str">
            <v>LHINOJOSA</v>
          </cell>
          <cell r="Z68" t="str">
            <v>08-emaury Eurek</v>
          </cell>
          <cell r="AA68" t="str">
            <v>H</v>
          </cell>
        </row>
        <row r="69">
          <cell r="F69" t="str">
            <v>RCB22177</v>
          </cell>
          <cell r="G69" t="str">
            <v>KR</v>
          </cell>
          <cell r="H69">
            <v>43531</v>
          </cell>
          <cell r="I69">
            <v>43838</v>
          </cell>
          <cell r="J69">
            <v>43532</v>
          </cell>
          <cell r="K69">
            <v>43592</v>
          </cell>
          <cell r="L69">
            <v>282</v>
          </cell>
          <cell r="M69">
            <v>-51087760</v>
          </cell>
          <cell r="O69" t="str">
            <v>2905100203</v>
          </cell>
          <cell r="P69" t="str">
            <v>3081630536</v>
          </cell>
          <cell r="Q69" t="str">
            <v>13430399558 ANGY CAROLINA MARTINEZ BELLO</v>
          </cell>
          <cell r="R69" t="str">
            <v>BOLIVAR</v>
          </cell>
          <cell r="S69" t="str">
            <v>BOLIVAR</v>
          </cell>
          <cell r="T69" t="str">
            <v>1902313950</v>
          </cell>
          <cell r="X69" t="str">
            <v>COOSALUD</v>
          </cell>
          <cell r="Z69" t="str">
            <v>08-lherrera Eurek</v>
          </cell>
          <cell r="AA69" t="str">
            <v>H</v>
          </cell>
        </row>
        <row r="70">
          <cell r="F70" t="str">
            <v>RCB22177</v>
          </cell>
          <cell r="G70" t="str">
            <v>KR</v>
          </cell>
          <cell r="H70">
            <v>43531</v>
          </cell>
          <cell r="I70">
            <v>43838</v>
          </cell>
          <cell r="J70">
            <v>43725</v>
          </cell>
          <cell r="K70">
            <v>43785</v>
          </cell>
          <cell r="L70">
            <v>89</v>
          </cell>
          <cell r="M70">
            <v>-755170</v>
          </cell>
          <cell r="O70" t="str">
            <v>2905100203</v>
          </cell>
          <cell r="P70" t="str">
            <v>BOLIVAR</v>
          </cell>
          <cell r="Q70" t="str">
            <v>LEVANTAMIENTO GLOSA EPS  ACTA 09 DE MAYO DE 2019</v>
          </cell>
          <cell r="R70" t="str">
            <v>BOLIVAR</v>
          </cell>
          <cell r="S70" t="str">
            <v>BOLIVAR</v>
          </cell>
          <cell r="T70" t="str">
            <v>1902313950</v>
          </cell>
          <cell r="X70" t="str">
            <v>COOSALUD</v>
          </cell>
          <cell r="Z70" t="str">
            <v>08-lherrera Eurek</v>
          </cell>
          <cell r="AA70" t="str">
            <v>H</v>
          </cell>
        </row>
        <row r="71">
          <cell r="F71" t="str">
            <v>RCS206130</v>
          </cell>
          <cell r="G71" t="str">
            <v>KR</v>
          </cell>
          <cell r="H71">
            <v>43494</v>
          </cell>
          <cell r="I71">
            <v>43531</v>
          </cell>
          <cell r="J71">
            <v>43503</v>
          </cell>
          <cell r="K71">
            <v>43563</v>
          </cell>
          <cell r="L71">
            <v>311</v>
          </cell>
          <cell r="M71">
            <v>-1190801</v>
          </cell>
          <cell r="O71" t="str">
            <v>2905100203</v>
          </cell>
          <cell r="P71" t="str">
            <v>2071014576</v>
          </cell>
          <cell r="Q71" t="str">
            <v>saldo - 13001373298 ADRIAN  BALDIRIS HERNANDEZ</v>
          </cell>
          <cell r="R71" t="str">
            <v>1300117011</v>
          </cell>
          <cell r="S71" t="str">
            <v>BOLIVAR</v>
          </cell>
          <cell r="T71" t="str">
            <v>1902210055</v>
          </cell>
          <cell r="X71" t="str">
            <v>JDELAROSA</v>
          </cell>
          <cell r="Z71" t="str">
            <v>08-emaury Eurek</v>
          </cell>
          <cell r="AA71" t="str">
            <v>H</v>
          </cell>
        </row>
        <row r="72">
          <cell r="F72" t="str">
            <v>RCS205248</v>
          </cell>
          <cell r="G72" t="str">
            <v>KR</v>
          </cell>
          <cell r="H72">
            <v>43469</v>
          </cell>
          <cell r="I72">
            <v>43840</v>
          </cell>
          <cell r="J72">
            <v>43475</v>
          </cell>
          <cell r="K72">
            <v>43535</v>
          </cell>
          <cell r="L72">
            <v>339</v>
          </cell>
          <cell r="M72">
            <v>-23552604</v>
          </cell>
          <cell r="O72" t="str">
            <v>2905100203</v>
          </cell>
          <cell r="P72" t="str">
            <v>1101141376</v>
          </cell>
          <cell r="Q72" t="str">
            <v>47545165205 MARIA ESPERANZA CARDEÑO ROCHA</v>
          </cell>
          <cell r="R72" t="str">
            <v>LEVANTAMIENTO</v>
          </cell>
          <cell r="S72" t="str">
            <v>MGDALENA</v>
          </cell>
          <cell r="T72" t="str">
            <v>1902047781</v>
          </cell>
          <cell r="X72" t="str">
            <v>COOSALUD</v>
          </cell>
          <cell r="Z72" t="str">
            <v>08-pnieto Eurek</v>
          </cell>
          <cell r="AA72" t="str">
            <v>H</v>
          </cell>
        </row>
        <row r="73">
          <cell r="F73" t="str">
            <v>RCS205248</v>
          </cell>
          <cell r="G73" t="str">
            <v>KR</v>
          </cell>
          <cell r="H73">
            <v>43469</v>
          </cell>
          <cell r="I73">
            <v>43840</v>
          </cell>
          <cell r="J73">
            <v>43725</v>
          </cell>
          <cell r="K73">
            <v>43785</v>
          </cell>
          <cell r="L73">
            <v>89</v>
          </cell>
          <cell r="M73">
            <v>-577764</v>
          </cell>
          <cell r="O73" t="str">
            <v>2905100203</v>
          </cell>
          <cell r="P73" t="str">
            <v>M/LENA</v>
          </cell>
          <cell r="Q73" t="str">
            <v>LEVANTAMIENTO GLOSA EPS  ACTA 09 DE MAYO DE 2019</v>
          </cell>
          <cell r="R73" t="str">
            <v>MAGDALENA</v>
          </cell>
          <cell r="S73" t="str">
            <v>MAGDALENA</v>
          </cell>
          <cell r="T73" t="str">
            <v>1902047781</v>
          </cell>
          <cell r="X73" t="str">
            <v>COOSALUD</v>
          </cell>
          <cell r="Z73" t="str">
            <v>08-pnieto Eurek</v>
          </cell>
          <cell r="AA73" t="str">
            <v>H</v>
          </cell>
        </row>
        <row r="74">
          <cell r="F74" t="str">
            <v>RCB5161</v>
          </cell>
          <cell r="G74" t="str">
            <v>KR</v>
          </cell>
          <cell r="H74">
            <v>43414</v>
          </cell>
          <cell r="I74">
            <v>43833</v>
          </cell>
          <cell r="J74">
            <v>43468</v>
          </cell>
          <cell r="K74">
            <v>43528</v>
          </cell>
          <cell r="L74">
            <v>346</v>
          </cell>
          <cell r="M74">
            <v>-2405847</v>
          </cell>
          <cell r="O74" t="str">
            <v>2905100203</v>
          </cell>
          <cell r="P74" t="str">
            <v>1031005497</v>
          </cell>
          <cell r="Q74" t="str">
            <v>13430399519 CLAUDIA INES BELLO MADERO</v>
          </cell>
          <cell r="R74" t="str">
            <v>BOLIVAR</v>
          </cell>
          <cell r="S74" t="str">
            <v>BOLIVAR</v>
          </cell>
          <cell r="T74" t="str">
            <v>1901976544</v>
          </cell>
          <cell r="X74" t="str">
            <v>COOSALUD</v>
          </cell>
          <cell r="Z74" t="str">
            <v>08-lherrera Eurek</v>
          </cell>
          <cell r="AA74" t="str">
            <v>H</v>
          </cell>
        </row>
        <row r="75">
          <cell r="F75" t="str">
            <v>RCB5161</v>
          </cell>
          <cell r="G75" t="str">
            <v>KR</v>
          </cell>
          <cell r="H75">
            <v>43414</v>
          </cell>
          <cell r="I75">
            <v>43833</v>
          </cell>
          <cell r="J75">
            <v>43725</v>
          </cell>
          <cell r="K75">
            <v>43785</v>
          </cell>
          <cell r="L75">
            <v>89</v>
          </cell>
          <cell r="M75">
            <v>-410121</v>
          </cell>
          <cell r="O75" t="str">
            <v>2905100203</v>
          </cell>
          <cell r="P75" t="str">
            <v>BOLIVAR</v>
          </cell>
          <cell r="Q75" t="str">
            <v>LEVANTAMIENTO GLOSA EPS  ACTA 09 DE MAYO DE 2019</v>
          </cell>
          <cell r="R75" t="str">
            <v>BOLIVAR</v>
          </cell>
          <cell r="S75" t="str">
            <v>BOLIVAR</v>
          </cell>
          <cell r="T75" t="str">
            <v>1901976544</v>
          </cell>
          <cell r="X75" t="str">
            <v>COOSALUD</v>
          </cell>
          <cell r="Z75" t="str">
            <v>08-lherrera Eurek</v>
          </cell>
          <cell r="AA75" t="str">
            <v>H</v>
          </cell>
        </row>
        <row r="76">
          <cell r="F76" t="str">
            <v>RCS187151</v>
          </cell>
          <cell r="G76" t="str">
            <v>KR</v>
          </cell>
          <cell r="H76">
            <v>43376</v>
          </cell>
          <cell r="I76">
            <v>43406</v>
          </cell>
          <cell r="J76">
            <v>43406</v>
          </cell>
          <cell r="K76">
            <v>43466</v>
          </cell>
          <cell r="L76">
            <v>408</v>
          </cell>
          <cell r="M76">
            <v>-69852663</v>
          </cell>
          <cell r="O76" t="str">
            <v>2905100203</v>
          </cell>
          <cell r="P76" t="str">
            <v>11020953245</v>
          </cell>
          <cell r="Q76" t="str">
            <v>70001141292 JHON JAIRO PINEDA ALVAREZ</v>
          </cell>
          <cell r="R76" t="str">
            <v>7000117011</v>
          </cell>
          <cell r="S76" t="str">
            <v>SUCRE</v>
          </cell>
          <cell r="T76" t="str">
            <v>1901764658</v>
          </cell>
          <cell r="X76" t="str">
            <v>COOSALUD</v>
          </cell>
          <cell r="Z76" t="str">
            <v>08-pnieto Eurek</v>
          </cell>
          <cell r="AA76" t="str">
            <v>H</v>
          </cell>
        </row>
        <row r="77">
          <cell r="F77" t="str">
            <v>RCS187914</v>
          </cell>
          <cell r="G77" t="str">
            <v>KR</v>
          </cell>
          <cell r="H77">
            <v>43398</v>
          </cell>
          <cell r="I77">
            <v>43405</v>
          </cell>
          <cell r="J77">
            <v>43405</v>
          </cell>
          <cell r="K77">
            <v>43465</v>
          </cell>
          <cell r="L77">
            <v>409</v>
          </cell>
          <cell r="M77">
            <v>-15479156</v>
          </cell>
          <cell r="O77" t="str">
            <v>2905100203</v>
          </cell>
          <cell r="P77" t="str">
            <v>11011135530</v>
          </cell>
          <cell r="Q77" t="str">
            <v>13430098924 VICTOR ALFONSO MARTINEZ CONTRERAS</v>
          </cell>
          <cell r="R77" t="str">
            <v>1343017011</v>
          </cell>
          <cell r="S77" t="str">
            <v>BOYACA</v>
          </cell>
          <cell r="T77" t="str">
            <v>1901733003</v>
          </cell>
          <cell r="X77" t="str">
            <v>COOSALUD</v>
          </cell>
          <cell r="Z77" t="str">
            <v>08-emaury Eurek</v>
          </cell>
          <cell r="AA77" t="str">
            <v>H</v>
          </cell>
        </row>
        <row r="78">
          <cell r="F78" t="str">
            <v>RCS184281</v>
          </cell>
          <cell r="G78" t="str">
            <v>KR</v>
          </cell>
          <cell r="H78">
            <v>43281</v>
          </cell>
          <cell r="I78">
            <v>43432</v>
          </cell>
          <cell r="J78">
            <v>43374</v>
          </cell>
          <cell r="K78">
            <v>43434</v>
          </cell>
          <cell r="L78">
            <v>440</v>
          </cell>
          <cell r="M78">
            <v>-17368668</v>
          </cell>
          <cell r="O78" t="str">
            <v>2905100203</v>
          </cell>
          <cell r="P78" t="str">
            <v>10011117345</v>
          </cell>
          <cell r="Q78" t="str">
            <v>15755090091 OMAR MANUEL CARDENAS LARA</v>
          </cell>
          <cell r="R78" t="str">
            <v>1575517011</v>
          </cell>
          <cell r="S78" t="str">
            <v>BOYACA</v>
          </cell>
          <cell r="T78" t="str">
            <v>1901663474</v>
          </cell>
          <cell r="X78" t="str">
            <v>COOSALUD</v>
          </cell>
          <cell r="Z78" t="str">
            <v>08-lherrera Eurek</v>
          </cell>
          <cell r="AA78" t="str">
            <v>H</v>
          </cell>
        </row>
        <row r="79">
          <cell r="F79" t="str">
            <v>RCB20982</v>
          </cell>
          <cell r="G79" t="str">
            <v>AB</v>
          </cell>
          <cell r="H79">
            <v>43594</v>
          </cell>
          <cell r="I79">
            <v>43725</v>
          </cell>
          <cell r="J79">
            <v>43725</v>
          </cell>
          <cell r="K79">
            <v>43785</v>
          </cell>
          <cell r="L79">
            <v>89</v>
          </cell>
          <cell r="M79">
            <v>-68269</v>
          </cell>
          <cell r="O79" t="str">
            <v>2905100202</v>
          </cell>
          <cell r="P79" t="str">
            <v>BARRANQUILLA</v>
          </cell>
          <cell r="Q79" t="str">
            <v>LEVANTAMIENTO GLOSA EPS  ACTA 09 DE MAYO DE 2019</v>
          </cell>
          <cell r="R79" t="str">
            <v>863817011</v>
          </cell>
          <cell r="S79" t="str">
            <v>ATLANTICO</v>
          </cell>
          <cell r="T79" t="str">
            <v>1902193178</v>
          </cell>
          <cell r="X79" t="str">
            <v>ZHERNANDEZ</v>
          </cell>
          <cell r="Z79" t="str">
            <v>APLICAMOS ACTA 09/05/2019</v>
          </cell>
          <cell r="AA79" t="str">
            <v>H</v>
          </cell>
        </row>
        <row r="80">
          <cell r="F80" t="str">
            <v>RCS207740</v>
          </cell>
          <cell r="G80" t="str">
            <v>AB</v>
          </cell>
          <cell r="H80">
            <v>43594</v>
          </cell>
          <cell r="I80">
            <v>43725</v>
          </cell>
          <cell r="J80">
            <v>43725</v>
          </cell>
          <cell r="K80">
            <v>43785</v>
          </cell>
          <cell r="L80">
            <v>89</v>
          </cell>
          <cell r="M80">
            <v>-101258</v>
          </cell>
          <cell r="O80" t="str">
            <v>2905100203</v>
          </cell>
          <cell r="P80" t="str">
            <v>M/LENA</v>
          </cell>
          <cell r="Q80" t="str">
            <v>LEVANTAMIENTO GLOSA EPS  ACTA 09 DE MAYO DE 2019</v>
          </cell>
          <cell r="R80" t="str">
            <v>4700117011</v>
          </cell>
          <cell r="S80" t="str">
            <v>MAGDALENA</v>
          </cell>
          <cell r="T80" t="str">
            <v>1902376482</v>
          </cell>
          <cell r="X80" t="str">
            <v>ZHERNANDEZ</v>
          </cell>
          <cell r="Z80" t="str">
            <v>APLICAMOS ACTA 09/05/2019</v>
          </cell>
          <cell r="AA80" t="str">
            <v>H</v>
          </cell>
        </row>
        <row r="81">
          <cell r="F81" t="str">
            <v>RCB21016</v>
          </cell>
          <cell r="G81" t="str">
            <v>AB</v>
          </cell>
          <cell r="H81">
            <v>43594</v>
          </cell>
          <cell r="I81">
            <v>43725</v>
          </cell>
          <cell r="J81">
            <v>43725</v>
          </cell>
          <cell r="K81">
            <v>43785</v>
          </cell>
          <cell r="L81">
            <v>89</v>
          </cell>
          <cell r="M81">
            <v>-214365</v>
          </cell>
          <cell r="O81" t="str">
            <v>2905100202</v>
          </cell>
          <cell r="P81" t="str">
            <v>BARRANQUILLA</v>
          </cell>
          <cell r="Q81" t="str">
            <v>LEVANTAMIENTO GLOSA EPS  ACTA 09 DE MAYO DE 2019</v>
          </cell>
          <cell r="R81" t="str">
            <v>842117011</v>
          </cell>
          <cell r="S81" t="str">
            <v>ATLANTICO</v>
          </cell>
          <cell r="T81" t="str">
            <v>1902193147</v>
          </cell>
          <cell r="X81" t="str">
            <v>ZHERNANDEZ</v>
          </cell>
          <cell r="Z81" t="str">
            <v>APLICAMOS ACTA 09/05/2019</v>
          </cell>
          <cell r="AA81" t="str">
            <v>H</v>
          </cell>
        </row>
        <row r="82">
          <cell r="F82" t="str">
            <v>RCB4415</v>
          </cell>
          <cell r="G82" t="str">
            <v>AB</v>
          </cell>
          <cell r="H82">
            <v>43594</v>
          </cell>
          <cell r="I82">
            <v>43725</v>
          </cell>
          <cell r="J82">
            <v>43725</v>
          </cell>
          <cell r="K82">
            <v>43785</v>
          </cell>
          <cell r="L82">
            <v>89</v>
          </cell>
          <cell r="M82">
            <v>-379353</v>
          </cell>
          <cell r="O82" t="str">
            <v>2905100202</v>
          </cell>
          <cell r="P82" t="str">
            <v>BARRANQUILLA</v>
          </cell>
          <cell r="Q82" t="str">
            <v>LEVANTAMIENTO GLOSA EPS  ACTA 09 DE MAYO DE 2019</v>
          </cell>
          <cell r="R82" t="str">
            <v>807817011</v>
          </cell>
          <cell r="S82" t="str">
            <v>ATLANTICO</v>
          </cell>
          <cell r="T82" t="str">
            <v>1901976575</v>
          </cell>
          <cell r="X82" t="str">
            <v>ZHERNANDEZ</v>
          </cell>
          <cell r="Z82" t="str">
            <v>APLICAMOS ACTA 09/05/2019</v>
          </cell>
          <cell r="AA82" t="str">
            <v>H</v>
          </cell>
        </row>
        <row r="83">
          <cell r="F83" t="str">
            <v>RCS208143</v>
          </cell>
          <cell r="G83" t="str">
            <v>AB</v>
          </cell>
          <cell r="H83">
            <v>43594</v>
          </cell>
          <cell r="I83">
            <v>43725</v>
          </cell>
          <cell r="J83">
            <v>43725</v>
          </cell>
          <cell r="K83">
            <v>43785</v>
          </cell>
          <cell r="L83">
            <v>89</v>
          </cell>
          <cell r="M83">
            <v>-264395</v>
          </cell>
          <cell r="O83" t="str">
            <v>2905100203</v>
          </cell>
          <cell r="P83" t="str">
            <v>M/LENA</v>
          </cell>
          <cell r="Q83" t="str">
            <v>LEVANTAMIENTO GLOSA EPS  ACTA 09 DE MAYO DE 2019</v>
          </cell>
          <cell r="R83" t="str">
            <v>4700117011</v>
          </cell>
          <cell r="S83" t="str">
            <v>MAGDALENA</v>
          </cell>
          <cell r="T83" t="str">
            <v>1902313979</v>
          </cell>
          <cell r="X83" t="str">
            <v>ZHERNANDEZ</v>
          </cell>
          <cell r="Z83" t="str">
            <v>APLICAMOS ACTA 09/05/2019</v>
          </cell>
          <cell r="AA83" t="str">
            <v>H</v>
          </cell>
        </row>
        <row r="84">
          <cell r="F84" t="str">
            <v>RCB5487</v>
          </cell>
          <cell r="G84" t="str">
            <v>AB</v>
          </cell>
          <cell r="H84">
            <v>43594</v>
          </cell>
          <cell r="I84">
            <v>43725</v>
          </cell>
          <cell r="J84">
            <v>43725</v>
          </cell>
          <cell r="K84">
            <v>43785</v>
          </cell>
          <cell r="L84">
            <v>89</v>
          </cell>
          <cell r="M84">
            <v>-935962</v>
          </cell>
          <cell r="O84" t="str">
            <v>2905100202</v>
          </cell>
          <cell r="P84" t="str">
            <v>BARRANQUILLA</v>
          </cell>
          <cell r="Q84" t="str">
            <v>LEVANTAMIENTO GLOSA EPS  ACTA 09 DE MAYO DE 2019</v>
          </cell>
          <cell r="R84" t="str">
            <v>807817011</v>
          </cell>
          <cell r="S84" t="str">
            <v>ATLANTICO</v>
          </cell>
          <cell r="T84" t="str">
            <v>1901976730</v>
          </cell>
          <cell r="X84" t="str">
            <v>ZHERNANDEZ</v>
          </cell>
          <cell r="Z84" t="str">
            <v>APLICAMOS ACTA 09/05/2019</v>
          </cell>
          <cell r="AA84" t="str">
            <v>H</v>
          </cell>
        </row>
        <row r="85">
          <cell r="F85" t="str">
            <v>RCB4510</v>
          </cell>
          <cell r="G85" t="str">
            <v>AB</v>
          </cell>
          <cell r="H85">
            <v>43594</v>
          </cell>
          <cell r="I85">
            <v>43725</v>
          </cell>
          <cell r="J85">
            <v>43725</v>
          </cell>
          <cell r="K85">
            <v>43785</v>
          </cell>
          <cell r="L85">
            <v>89</v>
          </cell>
          <cell r="M85">
            <v>-1351154</v>
          </cell>
          <cell r="O85" t="str">
            <v>2905100202</v>
          </cell>
          <cell r="P85" t="str">
            <v>BARRANQUILLA</v>
          </cell>
          <cell r="Q85" t="str">
            <v>LEVANTAMIENTO GLOSA EPS  ACTA 09 DE MAYO DE 2019</v>
          </cell>
          <cell r="R85" t="str">
            <v>807817011</v>
          </cell>
          <cell r="S85" t="str">
            <v>ATLANTICO</v>
          </cell>
          <cell r="T85" t="str">
            <v>1901976873</v>
          </cell>
          <cell r="X85" t="str">
            <v>ZHERNANDEZ</v>
          </cell>
          <cell r="Z85" t="str">
            <v>APLICAMOS ACTA 09/05/2019</v>
          </cell>
          <cell r="AA85" t="str">
            <v>H</v>
          </cell>
        </row>
        <row r="86">
          <cell r="F86" t="str">
            <v>RCB20283</v>
          </cell>
          <cell r="G86" t="str">
            <v>AB</v>
          </cell>
          <cell r="H86">
            <v>43594</v>
          </cell>
          <cell r="I86">
            <v>43725</v>
          </cell>
          <cell r="J86">
            <v>43725</v>
          </cell>
          <cell r="K86">
            <v>43785</v>
          </cell>
          <cell r="L86">
            <v>89</v>
          </cell>
          <cell r="M86">
            <v>-1677875</v>
          </cell>
          <cell r="O86" t="str">
            <v>2905100202</v>
          </cell>
          <cell r="P86" t="str">
            <v>BARRANQUILLA</v>
          </cell>
          <cell r="Q86" t="str">
            <v>LEVANTAMIENTO GLOSA EPS  ACTA 09 DE MAYO DE 2019</v>
          </cell>
          <cell r="R86" t="str">
            <v>807817011</v>
          </cell>
          <cell r="S86" t="str">
            <v>ATLANTICO</v>
          </cell>
          <cell r="T86" t="str">
            <v>1902047811</v>
          </cell>
          <cell r="X86" t="str">
            <v>ZHERNANDEZ</v>
          </cell>
          <cell r="Z86" t="str">
            <v>APLICAMOS ACTA 09/05/2019</v>
          </cell>
          <cell r="AA86" t="str">
            <v>H</v>
          </cell>
        </row>
        <row r="87">
          <cell r="F87" t="str">
            <v>RCS209200</v>
          </cell>
          <cell r="G87" t="str">
            <v>AB</v>
          </cell>
          <cell r="H87">
            <v>43594</v>
          </cell>
          <cell r="I87">
            <v>43725</v>
          </cell>
          <cell r="J87">
            <v>43725</v>
          </cell>
          <cell r="K87">
            <v>43785</v>
          </cell>
          <cell r="L87">
            <v>89</v>
          </cell>
          <cell r="M87">
            <v>-2482693</v>
          </cell>
          <cell r="O87" t="str">
            <v>2905100203</v>
          </cell>
          <cell r="P87" t="str">
            <v>CESAR</v>
          </cell>
          <cell r="Q87" t="str">
            <v>LEVANTAMIENTO GLOSA EPS  ACTA 09 DE MAYO DE 2019</v>
          </cell>
          <cell r="R87" t="str">
            <v>2000117021</v>
          </cell>
          <cell r="S87" t="str">
            <v>CESAR</v>
          </cell>
          <cell r="T87" t="str">
            <v>1902485088</v>
          </cell>
          <cell r="X87" t="str">
            <v>ZHERNANDEZ</v>
          </cell>
          <cell r="Z87" t="str">
            <v>APLICAMOS ACTA 09/05/2019</v>
          </cell>
          <cell r="AA87" t="str">
            <v>H</v>
          </cell>
        </row>
        <row r="88">
          <cell r="F88" t="str">
            <v>RCS189693</v>
          </cell>
          <cell r="G88" t="str">
            <v>AB</v>
          </cell>
          <cell r="H88">
            <v>43594</v>
          </cell>
          <cell r="I88">
            <v>43725</v>
          </cell>
          <cell r="J88">
            <v>43725</v>
          </cell>
          <cell r="K88">
            <v>43785</v>
          </cell>
          <cell r="L88">
            <v>89</v>
          </cell>
          <cell r="M88">
            <v>-4426922</v>
          </cell>
          <cell r="O88" t="str">
            <v>2905100203</v>
          </cell>
          <cell r="P88" t="str">
            <v>M/LENA</v>
          </cell>
          <cell r="Q88" t="str">
            <v>LEVANTAMIENTO GLOSA EPS  ACTA 09 DE MAYO DE 2019</v>
          </cell>
          <cell r="R88" t="str">
            <v>4766017011</v>
          </cell>
          <cell r="S88" t="str">
            <v>MAGDALENA</v>
          </cell>
          <cell r="T88" t="str">
            <v>1901816267</v>
          </cell>
          <cell r="X88" t="str">
            <v>ZHERNANDEZ</v>
          </cell>
          <cell r="Z88" t="str">
            <v>APLICAMOS ACTA 09/05/2019</v>
          </cell>
          <cell r="AA88" t="str">
            <v>H</v>
          </cell>
        </row>
        <row r="89">
          <cell r="F89" t="str">
            <v>RCB4135</v>
          </cell>
          <cell r="G89" t="str">
            <v>AB</v>
          </cell>
          <cell r="H89">
            <v>43594</v>
          </cell>
          <cell r="I89">
            <v>43725</v>
          </cell>
          <cell r="J89">
            <v>43725</v>
          </cell>
          <cell r="K89">
            <v>43785</v>
          </cell>
          <cell r="L89">
            <v>89</v>
          </cell>
          <cell r="M89">
            <v>-13779621</v>
          </cell>
          <cell r="O89" t="str">
            <v>2905100202</v>
          </cell>
          <cell r="P89" t="str">
            <v>BARRANQUILLA</v>
          </cell>
          <cell r="Q89" t="str">
            <v>LEVANTAMIENTO GLOSA EPS  ACTA 09 DE MAYO DE 2019</v>
          </cell>
          <cell r="R89" t="str">
            <v>807817011</v>
          </cell>
          <cell r="S89" t="str">
            <v>ATLANTICO</v>
          </cell>
          <cell r="T89" t="str">
            <v>1901990217</v>
          </cell>
          <cell r="X89" t="str">
            <v>ZHERNANDEZ</v>
          </cell>
          <cell r="Z89" t="str">
            <v>APLICAMOS ACTA 09/05/2019</v>
          </cell>
          <cell r="AA89" t="str">
            <v>H</v>
          </cell>
        </row>
        <row r="90">
          <cell r="F90" t="str">
            <v>RCS189431</v>
          </cell>
          <cell r="G90" t="str">
            <v>AB</v>
          </cell>
          <cell r="H90">
            <v>43594</v>
          </cell>
          <cell r="I90">
            <v>43725</v>
          </cell>
          <cell r="J90">
            <v>43725</v>
          </cell>
          <cell r="K90">
            <v>43785</v>
          </cell>
          <cell r="L90">
            <v>89</v>
          </cell>
          <cell r="M90">
            <v>-7439177</v>
          </cell>
          <cell r="O90" t="str">
            <v>2905100203</v>
          </cell>
          <cell r="P90" t="str">
            <v>M/LENA</v>
          </cell>
          <cell r="Q90" t="str">
            <v>LEVANTAMIENTO GLOSA EPS  ACTA 09 DE MAYO DE 2019</v>
          </cell>
          <cell r="R90" t="str">
            <v>4700117011</v>
          </cell>
          <cell r="S90" t="str">
            <v>MAGDALENA</v>
          </cell>
          <cell r="T90" t="str">
            <v>1902047856</v>
          </cell>
          <cell r="X90" t="str">
            <v>ZHERNANDEZ</v>
          </cell>
          <cell r="Z90" t="str">
            <v>APLICAMOS ACTA 09/05/2019</v>
          </cell>
          <cell r="AA90" t="str">
            <v>H</v>
          </cell>
        </row>
        <row r="91">
          <cell r="F91" t="str">
            <v>RCB1318</v>
          </cell>
          <cell r="G91" t="str">
            <v>AB</v>
          </cell>
          <cell r="H91">
            <v>43517</v>
          </cell>
          <cell r="I91">
            <v>43633</v>
          </cell>
          <cell r="J91">
            <v>43633</v>
          </cell>
          <cell r="K91">
            <v>43693</v>
          </cell>
          <cell r="L91">
            <v>181</v>
          </cell>
          <cell r="M91">
            <v>-130258</v>
          </cell>
          <cell r="O91" t="str">
            <v>2905100203</v>
          </cell>
          <cell r="P91" t="str">
            <v>M/LENA</v>
          </cell>
          <cell r="Q91" t="str">
            <v>LEVANTAMIENTO GLOSA EPS ACTA 21 FEBRERO 2019</v>
          </cell>
          <cell r="R91" t="str">
            <v>4700117011</v>
          </cell>
          <cell r="S91" t="str">
            <v>MAGDALENA</v>
          </cell>
          <cell r="T91" t="str">
            <v>1901732946</v>
          </cell>
          <cell r="X91" t="str">
            <v>ZHERNANDEZ</v>
          </cell>
          <cell r="Z91" t="str">
            <v>APLICAMOS ACTA 21/02/2019</v>
          </cell>
          <cell r="AA91" t="str">
            <v>H</v>
          </cell>
        </row>
        <row r="92">
          <cell r="F92" t="str">
            <v>RCS187954</v>
          </cell>
          <cell r="G92" t="str">
            <v>AB</v>
          </cell>
          <cell r="H92">
            <v>43517</v>
          </cell>
          <cell r="I92">
            <v>43633</v>
          </cell>
          <cell r="J92">
            <v>43633</v>
          </cell>
          <cell r="K92">
            <v>43693</v>
          </cell>
          <cell r="L92">
            <v>181</v>
          </cell>
          <cell r="M92">
            <v>-123100</v>
          </cell>
          <cell r="O92" t="str">
            <v>2905100202</v>
          </cell>
          <cell r="P92" t="str">
            <v>BARRANQUILLA</v>
          </cell>
          <cell r="Q92" t="str">
            <v>LEVANTAMIENTO GLOSA EPS ACTA 21 FEBRERO 2019</v>
          </cell>
          <cell r="R92" t="str">
            <v>875817011</v>
          </cell>
          <cell r="S92" t="str">
            <v>ATLANTICO</v>
          </cell>
          <cell r="T92" t="str">
            <v>1901732814</v>
          </cell>
          <cell r="X92" t="str">
            <v>ZHERNANDEZ</v>
          </cell>
          <cell r="Z92" t="str">
            <v>APLICAMOS ACTA 21/02/2019</v>
          </cell>
          <cell r="AA92" t="str">
            <v>H</v>
          </cell>
        </row>
        <row r="93">
          <cell r="F93" t="str">
            <v>RCB3918</v>
          </cell>
          <cell r="G93" t="str">
            <v>AB</v>
          </cell>
          <cell r="H93">
            <v>43517</v>
          </cell>
          <cell r="I93">
            <v>43633</v>
          </cell>
          <cell r="J93">
            <v>43633</v>
          </cell>
          <cell r="K93">
            <v>43693</v>
          </cell>
          <cell r="L93">
            <v>181</v>
          </cell>
          <cell r="M93">
            <v>-507846</v>
          </cell>
          <cell r="O93" t="str">
            <v>2905100203</v>
          </cell>
          <cell r="P93" t="str">
            <v>M/LENA</v>
          </cell>
          <cell r="Q93" t="str">
            <v>LEVANTAMIENTO GLOSA EPS ACTA 21 FEBRERO 2019</v>
          </cell>
          <cell r="R93" t="str">
            <v>4700117011</v>
          </cell>
          <cell r="S93" t="str">
            <v>MAGDALENA</v>
          </cell>
          <cell r="T93" t="str">
            <v>1901590991</v>
          </cell>
          <cell r="X93" t="str">
            <v>ZHERNANDEZ</v>
          </cell>
          <cell r="Z93" t="str">
            <v>APLICAMOS ACTA 21/02/2019</v>
          </cell>
          <cell r="AA93" t="str">
            <v>H</v>
          </cell>
        </row>
        <row r="94">
          <cell r="F94" t="str">
            <v>RCS187914</v>
          </cell>
          <cell r="G94" t="str">
            <v>AB</v>
          </cell>
          <cell r="H94">
            <v>43517</v>
          </cell>
          <cell r="I94">
            <v>43633</v>
          </cell>
          <cell r="J94">
            <v>43633</v>
          </cell>
          <cell r="K94">
            <v>43693</v>
          </cell>
          <cell r="L94">
            <v>181</v>
          </cell>
          <cell r="M94">
            <v>-145579</v>
          </cell>
          <cell r="O94" t="str">
            <v>2905100203</v>
          </cell>
          <cell r="P94" t="str">
            <v>BOLIVAR</v>
          </cell>
          <cell r="Q94" t="str">
            <v>LEVANTAMIENTO GLOSA EPS ACTA 21 FEBRERO 2019</v>
          </cell>
          <cell r="R94" t="str">
            <v>1343017011</v>
          </cell>
          <cell r="S94" t="str">
            <v>BOLIVAR</v>
          </cell>
          <cell r="T94" t="str">
            <v>1901733003</v>
          </cell>
          <cell r="X94" t="str">
            <v>ZHERNANDEZ</v>
          </cell>
          <cell r="Z94" t="str">
            <v>APLICAMOS ACTA 21/02/2019</v>
          </cell>
          <cell r="AA94" t="str">
            <v>H</v>
          </cell>
        </row>
        <row r="95">
          <cell r="F95" t="str">
            <v>RCB1319</v>
          </cell>
          <cell r="G95" t="str">
            <v>AB</v>
          </cell>
          <cell r="H95">
            <v>43517</v>
          </cell>
          <cell r="I95">
            <v>43633</v>
          </cell>
          <cell r="J95">
            <v>43633</v>
          </cell>
          <cell r="K95">
            <v>43693</v>
          </cell>
          <cell r="L95">
            <v>181</v>
          </cell>
          <cell r="M95">
            <v>-871688</v>
          </cell>
          <cell r="O95" t="str">
            <v>2905100202</v>
          </cell>
          <cell r="P95" t="str">
            <v>BARRANQUILLA</v>
          </cell>
          <cell r="Q95" t="str">
            <v>LEVANTAMIENTO GLOSA EPS ACTA 21 FEBRERO 2019</v>
          </cell>
          <cell r="R95" t="str">
            <v>807817011</v>
          </cell>
          <cell r="S95" t="str">
            <v>ATLANTICO</v>
          </cell>
          <cell r="T95" t="str">
            <v>1901732706</v>
          </cell>
          <cell r="X95" t="str">
            <v>ZHERNANDEZ</v>
          </cell>
          <cell r="Z95" t="str">
            <v>APLICAMOS ACTA 21/02/2019</v>
          </cell>
          <cell r="AA95" t="str">
            <v>H</v>
          </cell>
        </row>
        <row r="96">
          <cell r="F96" t="str">
            <v>RCS187151</v>
          </cell>
          <cell r="G96" t="str">
            <v>AB</v>
          </cell>
          <cell r="H96">
            <v>43517</v>
          </cell>
          <cell r="I96">
            <v>43633</v>
          </cell>
          <cell r="J96">
            <v>43633</v>
          </cell>
          <cell r="K96">
            <v>43693</v>
          </cell>
          <cell r="L96">
            <v>181</v>
          </cell>
          <cell r="M96">
            <v>-1365150</v>
          </cell>
          <cell r="O96" t="str">
            <v>2905100203</v>
          </cell>
          <cell r="P96" t="str">
            <v>SUCRE</v>
          </cell>
          <cell r="Q96" t="str">
            <v>LEVANTAMIENTO GLOSA EPS ACTA 21 FEBRERO 2019</v>
          </cell>
          <cell r="R96" t="str">
            <v>7000117011</v>
          </cell>
          <cell r="S96" t="str">
            <v>SUCRE</v>
          </cell>
          <cell r="T96" t="str">
            <v>1901764658</v>
          </cell>
          <cell r="X96" t="str">
            <v>ZHERNANDEZ</v>
          </cell>
          <cell r="Z96" t="str">
            <v>APLICAMOS ACTA 21/02/2019</v>
          </cell>
          <cell r="AA96" t="str">
            <v>H</v>
          </cell>
        </row>
        <row r="97">
          <cell r="F97" t="str">
            <v>RCS186666</v>
          </cell>
          <cell r="G97" t="str">
            <v>AB</v>
          </cell>
          <cell r="H97">
            <v>43517</v>
          </cell>
          <cell r="I97">
            <v>43633</v>
          </cell>
          <cell r="J97">
            <v>43633</v>
          </cell>
          <cell r="K97">
            <v>43693</v>
          </cell>
          <cell r="L97">
            <v>181</v>
          </cell>
          <cell r="M97">
            <v>-49683290</v>
          </cell>
          <cell r="O97" t="str">
            <v>2905100203</v>
          </cell>
          <cell r="P97" t="str">
            <v>M/LENA</v>
          </cell>
          <cell r="Q97" t="str">
            <v>LEVANTAMIENTO GLOSA EPS ACTA 21 FEBRERO 2019</v>
          </cell>
          <cell r="R97" t="str">
            <v>4755117011</v>
          </cell>
          <cell r="S97" t="str">
            <v>MAGDALENA</v>
          </cell>
          <cell r="T97" t="str">
            <v>1901605198</v>
          </cell>
          <cell r="X97" t="str">
            <v>ZHERNANDEZ</v>
          </cell>
          <cell r="Z97" t="str">
            <v>APLICAMOS ACTA 21/02/2019</v>
          </cell>
          <cell r="AA97" t="str">
            <v>H</v>
          </cell>
        </row>
        <row r="98">
          <cell r="F98" t="str">
            <v>RCS184002</v>
          </cell>
          <cell r="G98" t="str">
            <v>AB</v>
          </cell>
          <cell r="H98">
            <v>43461</v>
          </cell>
          <cell r="I98">
            <v>43500</v>
          </cell>
          <cell r="J98">
            <v>43500</v>
          </cell>
          <cell r="K98">
            <v>43560</v>
          </cell>
          <cell r="L98">
            <v>314</v>
          </cell>
          <cell r="M98">
            <v>-1171516</v>
          </cell>
          <cell r="O98" t="str">
            <v>2905100203</v>
          </cell>
          <cell r="P98" t="str">
            <v>M/LENA</v>
          </cell>
          <cell r="Q98" t="str">
            <v>LEVANTAMIENTO GLOSA EPS  ACTA 27 DICIEMBRE 2018</v>
          </cell>
          <cell r="R98" t="str">
            <v>4700117011</v>
          </cell>
          <cell r="S98" t="str">
            <v>MAGDALENA</v>
          </cell>
          <cell r="T98" t="str">
            <v>1901135061</v>
          </cell>
          <cell r="X98" t="str">
            <v>DIGITADORATL</v>
          </cell>
          <cell r="Z98" t="str">
            <v>APLICAMOS ACTA 27/12/2018</v>
          </cell>
          <cell r="AA98" t="str">
            <v>H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Manuel De la Rosa Alvear (Int)" refreshedDate="43880.429365856478" createdVersion="6" refreshedVersion="6" minRefreshableVersion="3" recordCount="91" xr:uid="{165EF5FA-CCF4-4398-93DB-3F463C3B597C}">
  <cacheSource type="worksheet">
    <worksheetSource ref="A5:U96" sheet="COOSALUD"/>
  </cacheSource>
  <cacheFields count="21">
    <cacheField name="Factura" numFmtId="0">
      <sharedItems/>
    </cacheField>
    <cacheField name="Fecha Fac." numFmtId="165">
      <sharedItems containsSemiMixedTypes="0" containsNonDate="0" containsDate="1" containsString="0" minDate="2018-05-31T00:00:00" maxDate="2019-12-05T00:00:00"/>
    </cacheField>
    <cacheField name="Fecha Rad " numFmtId="0">
      <sharedItems containsNonDate="0" containsDate="1" containsString="0" containsBlank="1" minDate="2018-07-09T00:00:00" maxDate="2019-12-11T00:00:00"/>
    </cacheField>
    <cacheField name="Vlr Original" numFmtId="164">
      <sharedItems containsSemiMixedTypes="0" containsString="0" containsNumber="1" minValue="14387" maxValue="158257644"/>
    </cacheField>
    <cacheField name="Nota Debito" numFmtId="164">
      <sharedItems containsSemiMixedTypes="0" containsString="0" containsNumber="1" containsInteger="1" minValue="0" maxValue="16126"/>
    </cacheField>
    <cacheField name="Nota Credito" numFmtId="164">
      <sharedItems containsSemiMixedTypes="0" containsString="0" containsNumber="1" containsInteger="1" minValue="0" maxValue="11098580"/>
    </cacheField>
    <cacheField name="Abono" numFmtId="164">
      <sharedItems containsSemiMixedTypes="0" containsString="0" containsNumber="1" containsInteger="1" minValue="0" maxValue="91348474"/>
    </cacheField>
    <cacheField name="Cartera pretendida por la ips" numFmtId="164">
      <sharedItems containsSemiMixedTypes="0" containsString="0" containsNumber="1" containsInteger="1" minValue="14387" maxValue="158257644"/>
    </cacheField>
    <cacheField name="Valor Glosa" numFmtId="164">
      <sharedItems containsSemiMixedTypes="0" containsString="0" containsNumber="1" containsInteger="1" minValue="-36563458" maxValue="0"/>
    </cacheField>
    <cacheField name="Saldo según proveedor" numFmtId="164">
      <sharedItems containsSemiMixedTypes="0" containsString="0" containsNumber="1" containsInteger="1" minValue="14387" maxValue="121694186"/>
    </cacheField>
    <cacheField name="Detalle" numFmtId="0">
      <sharedItems/>
    </cacheField>
    <cacheField name="cruce factura" numFmtId="0">
      <sharedItems/>
    </cacheField>
    <cacheField name="Valor no radicada" numFmtId="0">
      <sharedItems containsSemiMixedTypes="0" containsString="0" containsNumber="1" containsInteger="1" minValue="-5932712" maxValue="0"/>
    </cacheField>
    <cacheField name="cruce por pagar" numFmtId="164">
      <sharedItems containsSemiMixedTypes="0" containsString="0" containsNumber="1" containsInteger="1" minValue="-121694186" maxValue="0"/>
    </cacheField>
    <cacheField name="cruce glosa" numFmtId="164">
      <sharedItems containsSemiMixedTypes="0" containsString="0" containsNumber="1" containsInteger="1" minValue="-36563458" maxValue="0"/>
    </cacheField>
    <cacheField name="cruce pagada" numFmtId="0">
      <sharedItems containsSemiMixedTypes="0" containsString="0" containsNumber="1" containsInteger="1" minValue="-966665" maxValue="0"/>
    </cacheField>
    <cacheField name="diferencia" numFmtId="164">
      <sharedItems containsSemiMixedTypes="0" containsString="0" containsNumber="1" containsInteger="1" minValue="-36563458" maxValue="0"/>
    </cacheField>
    <cacheField name="doc comp" numFmtId="0">
      <sharedItems containsBlank="1" containsMixedTypes="1" containsNumber="1" containsInteger="1" minValue="2000251533" maxValue="2000251533"/>
    </cacheField>
    <cacheField name="fecha comp" numFmtId="164">
      <sharedItems containsBlank="1"/>
    </cacheField>
    <cacheField name="observacion" numFmtId="0">
      <sharedItems/>
    </cacheField>
    <cacheField name="SUCURSAL " numFmtId="0">
      <sharedItems count="8">
        <s v="MAGDALENA"/>
        <s v="BOYACA"/>
        <s v="ATLANTICO"/>
        <s v="SUCRE"/>
        <s v="BOLIVAR"/>
        <s v="CESAR"/>
        <e v="#N/A" u="1"/>
        <s v="MGDALEN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s v="RCS184002"/>
    <d v="2018-06-30T00:00:00"/>
    <d v="2018-07-09T00:00:00"/>
    <n v="32064851"/>
    <n v="0"/>
    <n v="2261000"/>
    <n v="28632335"/>
    <n v="1171516"/>
    <n v="0"/>
    <n v="1171516"/>
    <s v="Radicada"/>
    <s v="RCS184002"/>
    <n v="0"/>
    <n v="-1171516"/>
    <n v="0"/>
    <n v="0"/>
    <n v="0"/>
    <e v="#N/A"/>
    <e v="#N/A"/>
    <s v="X PAGAR"/>
    <x v="0"/>
  </r>
  <r>
    <s v="RCS184281"/>
    <d v="2018-06-30T00:00:00"/>
    <d v="2018-10-01T00:00:00"/>
    <n v="17368668"/>
    <n v="0"/>
    <n v="0"/>
    <n v="0"/>
    <n v="17368668"/>
    <n v="0"/>
    <n v="17368668"/>
    <s v="Radicada"/>
    <s v="RCS184281"/>
    <n v="0"/>
    <n v="-17368668"/>
    <n v="0"/>
    <n v="0"/>
    <n v="0"/>
    <e v="#N/A"/>
    <e v="#N/A"/>
    <s v="X PAGAR"/>
    <x v="1"/>
  </r>
  <r>
    <s v="RCS184217"/>
    <d v="2018-06-30T00:00:00"/>
    <d v="2019-05-08T00:00:00"/>
    <n v="172431"/>
    <n v="0"/>
    <n v="0"/>
    <n v="0"/>
    <n v="172431"/>
    <n v="0"/>
    <n v="172431"/>
    <s v="Radicada"/>
    <s v="RCS184217"/>
    <n v="0"/>
    <n v="-172431"/>
    <n v="0"/>
    <n v="0"/>
    <n v="0"/>
    <e v="#N/A"/>
    <e v="#N/A"/>
    <s v="X PAGAR"/>
    <x v="2"/>
  </r>
  <r>
    <s v="RCS186666"/>
    <d v="2018-09-21T00:00:00"/>
    <d v="2018-11-02T00:00:00"/>
    <n v="58753897"/>
    <n v="0"/>
    <n v="9056318"/>
    <n v="14289"/>
    <n v="49683290"/>
    <n v="0"/>
    <n v="49683290"/>
    <s v="Radicada"/>
    <s v="RCS186666"/>
    <n v="0"/>
    <n v="-49683290"/>
    <n v="0"/>
    <n v="0"/>
    <n v="0"/>
    <e v="#N/A"/>
    <e v="#N/A"/>
    <s v="X PAGAR"/>
    <x v="0"/>
  </r>
  <r>
    <s v="RCS187103"/>
    <d v="2018-10-03T00:00:00"/>
    <d v="2019-05-08T00:00:00"/>
    <n v="441448"/>
    <n v="0"/>
    <n v="0"/>
    <n v="0"/>
    <n v="441448"/>
    <n v="0"/>
    <n v="441448"/>
    <s v="Radicada"/>
    <s v="RCS187103"/>
    <n v="0"/>
    <n v="-441448"/>
    <n v="0"/>
    <n v="0"/>
    <n v="0"/>
    <e v="#N/A"/>
    <e v="#N/A"/>
    <s v="X PAGAR"/>
    <x v="2"/>
  </r>
  <r>
    <s v="RCS187151"/>
    <d v="2018-10-03T00:00:00"/>
    <d v="2018-11-02T00:00:00"/>
    <n v="72351651"/>
    <n v="0"/>
    <n v="1133838"/>
    <n v="0"/>
    <n v="71217813"/>
    <n v="0"/>
    <n v="71217813"/>
    <s v="Radicada"/>
    <s v="RCS187151"/>
    <n v="0"/>
    <n v="-71217813"/>
    <n v="0"/>
    <n v="0"/>
    <n v="0"/>
    <e v="#N/A"/>
    <e v="#N/A"/>
    <s v="X PAGAR"/>
    <x v="3"/>
  </r>
  <r>
    <s v="RCS187954"/>
    <d v="2018-10-25T00:00:00"/>
    <d v="2018-11-01T00:00:00"/>
    <n v="1703541"/>
    <n v="0"/>
    <n v="288200"/>
    <n v="1292241"/>
    <n v="123100"/>
    <n v="0"/>
    <n v="123100"/>
    <s v="Radicada"/>
    <s v="RCS187954"/>
    <n v="0"/>
    <n v="-123100"/>
    <n v="0"/>
    <n v="0"/>
    <n v="0"/>
    <e v="#N/A"/>
    <e v="#N/A"/>
    <s v="X PAGAR"/>
    <x v="2"/>
  </r>
  <r>
    <s v="RCS187914"/>
    <d v="2018-10-25T00:00:00"/>
    <d v="2018-11-01T00:00:00"/>
    <n v="16079156"/>
    <n v="0"/>
    <n v="454422"/>
    <n v="0"/>
    <n v="15624734"/>
    <n v="0"/>
    <n v="15624734"/>
    <s v="Radicada"/>
    <s v="RCS187914"/>
    <n v="0"/>
    <n v="-15624734"/>
    <n v="0"/>
    <n v="0"/>
    <n v="0"/>
    <e v="#N/A"/>
    <e v="#N/A"/>
    <s v="X PAGAR"/>
    <x v="1"/>
  </r>
  <r>
    <s v="RCS189431"/>
    <d v="2018-11-26T00:00:00"/>
    <d v="2019-01-03T00:00:00"/>
    <n v="152110532"/>
    <n v="0"/>
    <n v="11098580"/>
    <n v="91348474"/>
    <n v="49663478"/>
    <n v="0"/>
    <n v="49663478"/>
    <s v="Radicada"/>
    <s v="RCS189431"/>
    <n v="0"/>
    <n v="-49663478"/>
    <n v="0"/>
    <n v="0"/>
    <n v="0"/>
    <e v="#N/A"/>
    <e v="#N/A"/>
    <s v="X PAGAR"/>
    <x v="0"/>
  </r>
  <r>
    <s v="RCS189693"/>
    <d v="2018-12-05T00:00:00"/>
    <d v="2018-12-06T00:00:00"/>
    <n v="54695679"/>
    <n v="0"/>
    <n v="311380"/>
    <n v="49957377"/>
    <n v="4426922"/>
    <n v="0"/>
    <n v="4426922"/>
    <s v="Radicada"/>
    <s v="RCS189693"/>
    <n v="0"/>
    <n v="-4426922"/>
    <n v="0"/>
    <n v="0"/>
    <n v="0"/>
    <e v="#N/A"/>
    <e v="#N/A"/>
    <s v="X PAGAR"/>
    <x v="0"/>
  </r>
  <r>
    <s v="RCS189694"/>
    <d v="2018-12-05T00:00:00"/>
    <d v="2019-04-10T00:00:00"/>
    <n v="2163433"/>
    <n v="0"/>
    <n v="843739"/>
    <n v="0"/>
    <n v="1319694"/>
    <n v="0"/>
    <n v="1319694"/>
    <s v="Radicada"/>
    <s v="RCS189694"/>
    <n v="0"/>
    <n v="-1319694"/>
    <n v="0"/>
    <n v="0"/>
    <n v="0"/>
    <e v="#N/A"/>
    <e v="#N/A"/>
    <s v="X PAGAR"/>
    <x v="2"/>
  </r>
  <r>
    <s v="RCS205248"/>
    <d v="2019-01-04T00:00:00"/>
    <d v="2019-01-10T00:00:00"/>
    <n v="26256786"/>
    <n v="0"/>
    <n v="2126418"/>
    <n v="0"/>
    <n v="24130368"/>
    <n v="0"/>
    <n v="24130368"/>
    <s v="Radicada"/>
    <s v="RCS205248"/>
    <n v="0"/>
    <n v="-24130368"/>
    <n v="0"/>
    <n v="0"/>
    <n v="0"/>
    <e v="#N/A"/>
    <e v="#N/A"/>
    <s v="X PAGAR"/>
    <x v="0"/>
  </r>
  <r>
    <s v="RCS206130"/>
    <d v="2019-01-29T00:00:00"/>
    <d v="2019-02-07T00:00:00"/>
    <n v="2231255"/>
    <n v="0"/>
    <n v="0"/>
    <n v="1040454"/>
    <n v="1190801"/>
    <n v="0"/>
    <n v="1190801"/>
    <s v="Radicada"/>
    <s v="RCS206130"/>
    <n v="0"/>
    <n v="-1190801"/>
    <n v="0"/>
    <n v="0"/>
    <n v="0"/>
    <e v="#N/A"/>
    <e v="#N/A"/>
    <s v="X PAGAR"/>
    <x v="4"/>
  </r>
  <r>
    <s v="RCS207740"/>
    <d v="2019-02-25T00:00:00"/>
    <d v="2019-03-07T00:00:00"/>
    <n v="35037010"/>
    <n v="0"/>
    <n v="303774"/>
    <n v="11507673"/>
    <n v="23225563"/>
    <n v="0"/>
    <n v="23225563"/>
    <s v="Radicada"/>
    <s v="RCS207740"/>
    <n v="0"/>
    <n v="-22258898"/>
    <n v="0"/>
    <n v="-966665"/>
    <n v="0"/>
    <n v="2000251533"/>
    <m/>
    <s v="X PAGAR-PAGADA"/>
    <x v="0"/>
  </r>
  <r>
    <s v="RCS208143"/>
    <d v="2019-03-07T00:00:00"/>
    <d v="2019-03-08T00:00:00"/>
    <n v="59961452"/>
    <n v="0"/>
    <n v="908705"/>
    <n v="58788352"/>
    <n v="264395"/>
    <n v="0"/>
    <n v="264395"/>
    <s v="Radicada"/>
    <s v="RCS208143"/>
    <n v="0"/>
    <n v="-264395"/>
    <n v="0"/>
    <n v="0"/>
    <n v="0"/>
    <e v="#N/A"/>
    <e v="#N/A"/>
    <s v="X PAGAR"/>
    <x v="0"/>
  </r>
  <r>
    <s v="RCS209200"/>
    <d v="2019-03-30T00:00:00"/>
    <d v="2019-04-05T00:00:00"/>
    <n v="100583722"/>
    <n v="16126"/>
    <n v="1603408"/>
    <n v="59560049"/>
    <n v="39436391"/>
    <n v="0"/>
    <n v="39436391"/>
    <s v="Radicada"/>
    <s v="RCS209200"/>
    <n v="0"/>
    <n v="-39436391"/>
    <n v="0"/>
    <n v="0"/>
    <n v="0"/>
    <e v="#N/A"/>
    <e v="#N/A"/>
    <s v="X PAGAR"/>
    <x v="5"/>
  </r>
  <r>
    <s v="RCS209410"/>
    <d v="2019-04-04T00:00:00"/>
    <d v="2019-04-08T00:00:00"/>
    <n v="645135"/>
    <n v="0"/>
    <n v="0"/>
    <n v="0"/>
    <n v="645135"/>
    <n v="0"/>
    <n v="645135"/>
    <s v="Radicada"/>
    <s v="RCS209410"/>
    <n v="0"/>
    <n v="-645135"/>
    <n v="0"/>
    <n v="0"/>
    <n v="0"/>
    <e v="#N/A"/>
    <e v="#N/A"/>
    <s v="X PAGAR"/>
    <x v="2"/>
  </r>
  <r>
    <s v="RCS209588"/>
    <d v="2019-04-10T00:00:00"/>
    <d v="2019-05-02T00:00:00"/>
    <n v="182701"/>
    <n v="0"/>
    <n v="0"/>
    <n v="0"/>
    <n v="182701"/>
    <n v="0"/>
    <n v="182701"/>
    <s v="Radicada"/>
    <s v="RCS209588"/>
    <n v="0"/>
    <n v="-182701"/>
    <n v="0"/>
    <n v="0"/>
    <n v="0"/>
    <e v="#N/A"/>
    <e v="#N/A"/>
    <s v="X PAGAR"/>
    <x v="2"/>
  </r>
  <r>
    <s v="RCS209595"/>
    <d v="2019-04-10T00:00:00"/>
    <d v="2019-05-02T00:00:00"/>
    <n v="200092"/>
    <n v="0"/>
    <n v="0"/>
    <n v="0"/>
    <n v="200092"/>
    <n v="0"/>
    <n v="200092"/>
    <s v="Radicada"/>
    <s v="RCS209595"/>
    <n v="0"/>
    <n v="-200092"/>
    <n v="0"/>
    <n v="0"/>
    <n v="0"/>
    <e v="#N/A"/>
    <e v="#N/A"/>
    <s v="X PAGAR"/>
    <x v="0"/>
  </r>
  <r>
    <s v="RCS210972"/>
    <d v="2019-05-11T00:00:00"/>
    <d v="2019-07-05T00:00:00"/>
    <n v="14387"/>
    <n v="0"/>
    <n v="0"/>
    <n v="0"/>
    <n v="14387"/>
    <n v="0"/>
    <n v="14387"/>
    <s v="Radicada"/>
    <s v="RCS210972"/>
    <n v="0"/>
    <n v="-14387"/>
    <n v="0"/>
    <n v="0"/>
    <n v="0"/>
    <e v="#N/A"/>
    <e v="#N/A"/>
    <s v="X PAGAR"/>
    <x v="0"/>
  </r>
  <r>
    <s v="RCS210949"/>
    <d v="2019-05-11T00:00:00"/>
    <d v="2019-07-05T00:00:00"/>
    <n v="14387"/>
    <n v="0"/>
    <n v="0"/>
    <n v="0"/>
    <n v="14387"/>
    <n v="0"/>
    <n v="14387"/>
    <s v="Radicada"/>
    <s v="RCS210949"/>
    <n v="0"/>
    <n v="-14387"/>
    <n v="0"/>
    <n v="0"/>
    <n v="0"/>
    <e v="#N/A"/>
    <e v="#N/A"/>
    <s v="X PAGAR"/>
    <x v="0"/>
  </r>
  <r>
    <s v="RCS211497"/>
    <d v="2019-05-27T00:00:00"/>
    <d v="2019-06-07T00:00:00"/>
    <n v="136010"/>
    <n v="0"/>
    <n v="0"/>
    <n v="0"/>
    <n v="136010"/>
    <n v="0"/>
    <n v="136010"/>
    <s v="Radicada"/>
    <s v="RCS211497"/>
    <n v="0"/>
    <n v="-136010"/>
    <n v="0"/>
    <n v="0"/>
    <n v="0"/>
    <e v="#N/A"/>
    <e v="#N/A"/>
    <s v="X PAGAR"/>
    <x v="0"/>
  </r>
  <r>
    <s v="RCS211656"/>
    <d v="2019-05-31T00:00:00"/>
    <d v="2019-06-07T00:00:00"/>
    <n v="157103"/>
    <n v="0"/>
    <n v="0"/>
    <n v="0"/>
    <n v="157103"/>
    <n v="0"/>
    <n v="157103"/>
    <s v="Radicada"/>
    <s v="RCS211656"/>
    <n v="0"/>
    <n v="-157103"/>
    <n v="0"/>
    <n v="0"/>
    <n v="0"/>
    <e v="#N/A"/>
    <e v="#N/A"/>
    <s v="X PAGAR"/>
    <x v="0"/>
  </r>
  <r>
    <s v="RCS211796"/>
    <d v="2019-06-04T00:00:00"/>
    <d v="2019-06-10T00:00:00"/>
    <n v="1170169"/>
    <n v="0"/>
    <n v="0"/>
    <n v="0"/>
    <n v="1170169"/>
    <n v="0"/>
    <n v="1170169"/>
    <s v="Radicada"/>
    <s v="RCS211796"/>
    <n v="0"/>
    <n v="-1170169"/>
    <n v="0"/>
    <n v="0"/>
    <n v="0"/>
    <e v="#N/A"/>
    <e v="#N/A"/>
    <s v="X PAGAR"/>
    <x v="2"/>
  </r>
  <r>
    <s v="RCS211979"/>
    <d v="2019-06-07T00:00:00"/>
    <d v="2019-06-10T00:00:00"/>
    <n v="22189633"/>
    <n v="0"/>
    <n v="0"/>
    <n v="0"/>
    <n v="22189633"/>
    <n v="0"/>
    <n v="22189633"/>
    <s v="Radicada"/>
    <s v="RCS211979"/>
    <n v="0"/>
    <n v="-22189633"/>
    <n v="0"/>
    <n v="0"/>
    <n v="0"/>
    <e v="#N/A"/>
    <e v="#N/A"/>
    <s v="X PAGAR"/>
    <x v="2"/>
  </r>
  <r>
    <s v="RCS216127"/>
    <d v="2019-09-10T00:00:00"/>
    <d v="2019-10-01T00:00:00"/>
    <n v="31141540"/>
    <n v="0"/>
    <n v="0"/>
    <n v="0"/>
    <n v="31141540"/>
    <n v="-2489528"/>
    <n v="28652012"/>
    <s v="Radicada"/>
    <s v="RCS216127"/>
    <n v="0"/>
    <n v="-28652012"/>
    <n v="-2489528"/>
    <n v="0"/>
    <n v="-2489528"/>
    <e v="#N/A"/>
    <e v="#N/A"/>
    <s v="X PAGAR"/>
    <x v="0"/>
  </r>
  <r>
    <s v="RCS216130"/>
    <d v="2019-09-10T00:00:00"/>
    <d v="2019-11-12T00:00:00"/>
    <n v="85720319"/>
    <n v="0"/>
    <n v="0"/>
    <n v="0"/>
    <n v="85720319"/>
    <n v="-23653215"/>
    <n v="62067104"/>
    <s v="Radicada"/>
    <s v="RCS216130"/>
    <n v="0"/>
    <n v="-62067104"/>
    <n v="-23653215"/>
    <n v="0"/>
    <n v="-23653215"/>
    <e v="#N/A"/>
    <e v="#N/A"/>
    <s v="X PAGAR"/>
    <x v="0"/>
  </r>
  <r>
    <s v="RCS216219"/>
    <d v="2019-10-01T00:00:00"/>
    <d v="2019-10-04T00:00:00"/>
    <n v="215555"/>
    <n v="0"/>
    <n v="0"/>
    <n v="0"/>
    <n v="215555"/>
    <n v="0"/>
    <n v="215555"/>
    <s v="Radicada"/>
    <s v="RCS216219"/>
    <n v="0"/>
    <n v="-215555"/>
    <n v="0"/>
    <n v="0"/>
    <n v="0"/>
    <e v="#N/A"/>
    <e v="#N/A"/>
    <s v="X PAGAR"/>
    <x v="0"/>
  </r>
  <r>
    <s v="RCS217042"/>
    <d v="2019-10-04T00:00:00"/>
    <d v="2019-12-03T00:00:00"/>
    <n v="14387"/>
    <n v="0"/>
    <n v="0"/>
    <n v="0"/>
    <n v="14387"/>
    <n v="0"/>
    <n v="14387"/>
    <s v="Radicada"/>
    <s v="RCS217042"/>
    <n v="0"/>
    <n v="-14387"/>
    <n v="0"/>
    <n v="0"/>
    <n v="0"/>
    <e v="#N/A"/>
    <e v="#N/A"/>
    <s v="X PAGAR"/>
    <x v="0"/>
  </r>
  <r>
    <s v="RCS217989"/>
    <d v="2019-11-05T00:00:00"/>
    <d v="2019-11-08T00:00:00"/>
    <n v="38198150"/>
    <n v="0"/>
    <n v="0"/>
    <n v="0"/>
    <n v="38198150"/>
    <n v="-567208"/>
    <n v="37630942"/>
    <s v="Radicada"/>
    <s v="RCS217989"/>
    <n v="0"/>
    <n v="-37630942"/>
    <n v="-567208"/>
    <n v="0"/>
    <n v="-567208"/>
    <e v="#N/A"/>
    <e v="#N/A"/>
    <s v="X PAGAR"/>
    <x v="0"/>
  </r>
  <r>
    <s v="RCS218162"/>
    <d v="2019-11-06T00:00:00"/>
    <d v="2019-11-08T00:00:00"/>
    <n v="158257644"/>
    <n v="0"/>
    <n v="0"/>
    <n v="0"/>
    <n v="158257644"/>
    <n v="-36563458"/>
    <n v="121694186"/>
    <s v="Radicada"/>
    <s v="RCS218162"/>
    <n v="0"/>
    <n v="-121694186"/>
    <n v="-36563458"/>
    <n v="0"/>
    <n v="-36563458"/>
    <e v="#N/A"/>
    <e v="#N/A"/>
    <s v="X PAGAR"/>
    <x v="5"/>
  </r>
  <r>
    <s v="RCS226519"/>
    <d v="2019-12-02T00:00:00"/>
    <d v="2019-12-09T00:00:00"/>
    <n v="116260"/>
    <n v="0"/>
    <n v="0"/>
    <n v="0"/>
    <n v="116260"/>
    <n v="0"/>
    <n v="116260"/>
    <s v="Radicada"/>
    <s v="RCS226519"/>
    <n v="0"/>
    <n v="-116260"/>
    <n v="0"/>
    <n v="0"/>
    <n v="0"/>
    <e v="#N/A"/>
    <e v="#N/A"/>
    <s v="X PAGAR"/>
    <x v="2"/>
  </r>
  <r>
    <s v="RCS226781"/>
    <d v="2019-12-03T00:00:00"/>
    <d v="2019-12-09T00:00:00"/>
    <n v="128113"/>
    <n v="0"/>
    <n v="0"/>
    <n v="0"/>
    <n v="128113"/>
    <n v="0"/>
    <n v="128113"/>
    <s v="Radicada"/>
    <s v="RCS226781"/>
    <n v="0"/>
    <n v="-128113"/>
    <n v="0"/>
    <n v="0"/>
    <n v="0"/>
    <e v="#N/A"/>
    <e v="#N/A"/>
    <s v="X PAGAR"/>
    <x v="0"/>
  </r>
  <r>
    <s v="RCS226780"/>
    <d v="2019-12-03T00:00:00"/>
    <d v="2019-12-09T00:00:00"/>
    <n v="145640"/>
    <n v="0"/>
    <n v="0"/>
    <n v="0"/>
    <n v="145640"/>
    <n v="0"/>
    <n v="145640"/>
    <s v="Radicada"/>
    <s v="RCS226780"/>
    <n v="0"/>
    <n v="-145640"/>
    <n v="0"/>
    <n v="0"/>
    <n v="0"/>
    <e v="#N/A"/>
    <e v="#N/A"/>
    <s v="X PAGAR"/>
    <x v="0"/>
  </r>
  <r>
    <s v="RCB1272"/>
    <d v="2018-05-31T00:00:00"/>
    <d v="2019-05-08T00:00:00"/>
    <n v="65280"/>
    <n v="0"/>
    <n v="0"/>
    <n v="0"/>
    <n v="65280"/>
    <n v="0"/>
    <n v="65280"/>
    <s v="Radicada"/>
    <s v="RCB1272"/>
    <n v="0"/>
    <n v="-65280"/>
    <n v="0"/>
    <n v="0"/>
    <n v="0"/>
    <e v="#N/A"/>
    <e v="#N/A"/>
    <s v="X PAGAR"/>
    <x v="2"/>
  </r>
  <r>
    <s v="RCB1267"/>
    <d v="2018-05-31T00:00:00"/>
    <d v="2019-05-08T00:00:00"/>
    <n v="182555"/>
    <n v="0"/>
    <n v="0"/>
    <n v="0"/>
    <n v="182555"/>
    <n v="0"/>
    <n v="182555"/>
    <s v="Radicada"/>
    <s v="RCB1267"/>
    <n v="0"/>
    <n v="-182555"/>
    <n v="0"/>
    <n v="0"/>
    <n v="0"/>
    <e v="#N/A"/>
    <e v="#N/A"/>
    <s v="X PAGAR"/>
    <x v="2"/>
  </r>
  <r>
    <s v="RCB1319"/>
    <d v="2018-05-31T00:00:00"/>
    <d v="2018-11-09T00:00:00"/>
    <n v="1726958"/>
    <n v="0"/>
    <n v="64700"/>
    <n v="790570"/>
    <n v="871688"/>
    <n v="0"/>
    <n v="871688"/>
    <s v="Radicada"/>
    <s v="RCB1319"/>
    <n v="0"/>
    <n v="-871688"/>
    <n v="0"/>
    <n v="0"/>
    <n v="0"/>
    <e v="#N/A"/>
    <e v="#N/A"/>
    <s v="X PAGAR"/>
    <x v="2"/>
  </r>
  <r>
    <s v="RCB1318"/>
    <d v="2018-05-31T00:00:00"/>
    <d v="2018-11-09T00:00:00"/>
    <n v="700454"/>
    <n v="0"/>
    <n v="96374"/>
    <n v="473822"/>
    <n v="130258"/>
    <n v="0"/>
    <n v="130258"/>
    <s v="Radicada"/>
    <s v="RCB1318"/>
    <n v="0"/>
    <n v="-130258"/>
    <n v="0"/>
    <n v="0"/>
    <n v="0"/>
    <e v="#N/A"/>
    <e v="#N/A"/>
    <s v="X PAGAR"/>
    <x v="0"/>
  </r>
  <r>
    <s v="RCB2064"/>
    <d v="2018-06-30T00:00:00"/>
    <d v="2019-05-08T00:00:00"/>
    <n v="170882"/>
    <n v="0"/>
    <n v="0"/>
    <n v="0"/>
    <n v="170882"/>
    <n v="0"/>
    <n v="170882"/>
    <s v="Radicada"/>
    <s v="RCB2064"/>
    <n v="0"/>
    <n v="-170882"/>
    <n v="0"/>
    <n v="0"/>
    <n v="0"/>
    <e v="#N/A"/>
    <e v="#N/A"/>
    <s v="X PAGAR"/>
    <x v="2"/>
  </r>
  <r>
    <s v="RCB2082"/>
    <d v="2018-06-30T00:00:00"/>
    <d v="2019-05-08T00:00:00"/>
    <n v="187911"/>
    <n v="0"/>
    <n v="0"/>
    <n v="0"/>
    <n v="187911"/>
    <n v="0"/>
    <n v="187911"/>
    <s v="Radicada"/>
    <s v="RCB2082"/>
    <n v="0"/>
    <n v="-187911"/>
    <n v="0"/>
    <n v="0"/>
    <n v="0"/>
    <e v="#N/A"/>
    <e v="#N/A"/>
    <s v="X PAGAR"/>
    <x v="2"/>
  </r>
  <r>
    <s v="RCB3091"/>
    <d v="2018-07-31T00:00:00"/>
    <d v="2019-05-08T00:00:00"/>
    <n v="945964"/>
    <n v="0"/>
    <n v="0"/>
    <n v="0"/>
    <n v="945964"/>
    <n v="0"/>
    <n v="945964"/>
    <s v="Radicada"/>
    <s v="RCB3091"/>
    <n v="0"/>
    <n v="-945964"/>
    <n v="0"/>
    <n v="0"/>
    <n v="0"/>
    <e v="#N/A"/>
    <e v="#N/A"/>
    <s v="X PAGAR"/>
    <x v="2"/>
  </r>
  <r>
    <s v="RCB3918"/>
    <d v="2018-09-15T00:00:00"/>
    <d v="2018-10-01T00:00:00"/>
    <n v="1444098"/>
    <n v="0"/>
    <n v="0"/>
    <n v="936252"/>
    <n v="507846"/>
    <n v="0"/>
    <n v="507846"/>
    <s v="Radicada"/>
    <s v="RCB3918"/>
    <n v="0"/>
    <n v="-507846"/>
    <n v="0"/>
    <n v="0"/>
    <n v="0"/>
    <e v="#N/A"/>
    <e v="#N/A"/>
    <s v="X PAGAR"/>
    <x v="0"/>
  </r>
  <r>
    <s v="RCB4135"/>
    <d v="2018-09-22T00:00:00"/>
    <d v="2019-01-03T00:00:00"/>
    <n v="16000444"/>
    <n v="0"/>
    <n v="2178664"/>
    <n v="42159"/>
    <n v="13779621"/>
    <n v="0"/>
    <n v="13779621"/>
    <s v="Radicada"/>
    <s v="RCB4135"/>
    <n v="0"/>
    <n v="-13779621"/>
    <n v="0"/>
    <n v="0"/>
    <n v="0"/>
    <e v="#N/A"/>
    <e v="#N/A"/>
    <s v="X PAGAR"/>
    <x v="2"/>
  </r>
  <r>
    <s v="RCB4415"/>
    <d v="2018-10-04T00:00:00"/>
    <d v="2019-01-03T00:00:00"/>
    <n v="2237170.25"/>
    <n v="0"/>
    <n v="300766"/>
    <n v="1557051"/>
    <n v="379353"/>
    <n v="0"/>
    <n v="379353"/>
    <s v="Radicada"/>
    <s v="RCB4415"/>
    <n v="0"/>
    <n v="-379353"/>
    <n v="0"/>
    <n v="0"/>
    <n v="0"/>
    <e v="#N/A"/>
    <e v="#N/A"/>
    <s v="X PAGAR"/>
    <x v="2"/>
  </r>
  <r>
    <s v="RCB4510"/>
    <d v="2018-10-08T00:00:00"/>
    <d v="2019-01-03T00:00:00"/>
    <n v="5409761"/>
    <n v="0"/>
    <n v="276544"/>
    <n v="3782063"/>
    <n v="1351154"/>
    <n v="0"/>
    <n v="1351154"/>
    <s v="Radicada"/>
    <s v="RCB4510"/>
    <n v="0"/>
    <n v="-1351154"/>
    <n v="0"/>
    <n v="0"/>
    <n v="0"/>
    <e v="#N/A"/>
    <e v="#N/A"/>
    <s v="X PAGAR"/>
    <x v="2"/>
  </r>
  <r>
    <s v="RCB4775"/>
    <d v="2018-10-19T00:00:00"/>
    <d v="2019-04-10T00:00:00"/>
    <n v="1687908"/>
    <n v="0"/>
    <n v="0"/>
    <n v="0"/>
    <n v="1687908"/>
    <n v="0"/>
    <n v="1687908"/>
    <s v="Radicada"/>
    <s v="RCB4775"/>
    <n v="0"/>
    <n v="-1687908"/>
    <n v="0"/>
    <n v="0"/>
    <n v="0"/>
    <e v="#N/A"/>
    <e v="#N/A"/>
    <s v="X PAGAR"/>
    <x v="2"/>
  </r>
  <r>
    <s v="RCB5161"/>
    <d v="2018-11-10T00:00:00"/>
    <d v="2019-01-03T00:00:00"/>
    <n v="2876531"/>
    <n v="0"/>
    <n v="60563"/>
    <n v="0"/>
    <n v="2815968"/>
    <n v="0"/>
    <n v="2815968"/>
    <s v="Radicada"/>
    <s v="RCB5161"/>
    <n v="0"/>
    <n v="-2815968"/>
    <n v="0"/>
    <n v="0"/>
    <n v="0"/>
    <e v="#N/A"/>
    <e v="#N/A"/>
    <s v="X PAGAR"/>
    <x v="4"/>
  </r>
  <r>
    <s v="RCB5487"/>
    <d v="2018-12-03T00:00:00"/>
    <d v="2019-01-03T00:00:00"/>
    <n v="3258872"/>
    <n v="0"/>
    <n v="598402"/>
    <n v="1724508"/>
    <n v="935962"/>
    <n v="0"/>
    <n v="935962"/>
    <s v="Radicada"/>
    <s v="RCB5487"/>
    <n v="0"/>
    <n v="-935962"/>
    <n v="0"/>
    <n v="0"/>
    <n v="0"/>
    <e v="#N/A"/>
    <e v="#N/A"/>
    <s v="X PAGAR"/>
    <x v="2"/>
  </r>
  <r>
    <s v="RCB20283"/>
    <d v="2019-01-04T00:00:00"/>
    <d v="2019-01-10T00:00:00"/>
    <n v="3111328"/>
    <n v="0"/>
    <n v="1072739"/>
    <n v="360714"/>
    <n v="1677875"/>
    <n v="0"/>
    <n v="1677875"/>
    <s v="Radicada"/>
    <s v="RCB20283"/>
    <n v="0"/>
    <n v="-1677875"/>
    <n v="0"/>
    <n v="0"/>
    <n v="0"/>
    <e v="#N/A"/>
    <e v="#N/A"/>
    <s v="X PAGAR"/>
    <x v="2"/>
  </r>
  <r>
    <s v="RCB20555"/>
    <d v="2019-01-09T00:00:00"/>
    <d v="2019-03-08T00:00:00"/>
    <n v="4733922"/>
    <n v="0"/>
    <n v="0"/>
    <n v="0"/>
    <n v="4733922"/>
    <n v="0"/>
    <n v="4733922"/>
    <s v="Radicada"/>
    <s v="RCB20555"/>
    <n v="0"/>
    <n v="-4733922"/>
    <n v="0"/>
    <n v="0"/>
    <n v="0"/>
    <e v="#N/A"/>
    <e v="#N/A"/>
    <s v="X PAGAR"/>
    <x v="2"/>
  </r>
  <r>
    <s v="RCB21016"/>
    <d v="2019-01-29T00:00:00"/>
    <d v="2019-02-07T00:00:00"/>
    <n v="9582282"/>
    <n v="0"/>
    <n v="249432"/>
    <n v="9118485"/>
    <n v="214365"/>
    <n v="0"/>
    <n v="214365"/>
    <s v="Radicada"/>
    <s v="RCB21016"/>
    <n v="0"/>
    <n v="-214365"/>
    <n v="0"/>
    <n v="0"/>
    <n v="0"/>
    <e v="#N/A"/>
    <e v="#N/A"/>
    <s v="X PAGAR"/>
    <x v="2"/>
  </r>
  <r>
    <s v="RCB20982"/>
    <d v="2019-01-29T00:00:00"/>
    <d v="2019-02-07T00:00:00"/>
    <n v="1864249"/>
    <n v="0"/>
    <n v="41572"/>
    <n v="1754408"/>
    <n v="68269"/>
    <n v="0"/>
    <n v="68269"/>
    <s v="Radicada"/>
    <s v="RCB20982"/>
    <n v="0"/>
    <n v="-68269"/>
    <n v="0"/>
    <n v="0"/>
    <n v="0"/>
    <e v="#N/A"/>
    <e v="#N/A"/>
    <s v="X PAGAR"/>
    <x v="2"/>
  </r>
  <r>
    <s v="RCB22177"/>
    <d v="2019-03-07T00:00:00"/>
    <d v="2019-03-08T00:00:00"/>
    <n v="52751635"/>
    <n v="0"/>
    <n v="908705"/>
    <n v="0"/>
    <n v="51842930"/>
    <n v="0"/>
    <n v="51842930"/>
    <s v="Radicada"/>
    <s v="RCB22177"/>
    <n v="0"/>
    <n v="-51842930"/>
    <n v="0"/>
    <n v="0"/>
    <n v="0"/>
    <e v="#N/A"/>
    <e v="#N/A"/>
    <s v="X PAGAR"/>
    <x v="4"/>
  </r>
  <r>
    <s v="RCB22301"/>
    <d v="2019-03-13T00:00:00"/>
    <d v="2019-04-08T00:00:00"/>
    <n v="898635"/>
    <n v="0"/>
    <n v="0"/>
    <n v="0"/>
    <n v="898635"/>
    <n v="0"/>
    <n v="898635"/>
    <s v="Radicada"/>
    <s v="RCB22301"/>
    <n v="0"/>
    <n v="-898635"/>
    <n v="0"/>
    <n v="0"/>
    <n v="0"/>
    <e v="#N/A"/>
    <e v="#N/A"/>
    <s v="X PAGAR"/>
    <x v="2"/>
  </r>
  <r>
    <s v="RCB22787"/>
    <d v="2019-04-02T00:00:00"/>
    <d v="2019-04-08T00:00:00"/>
    <n v="162528"/>
    <n v="0"/>
    <n v="0"/>
    <n v="0"/>
    <n v="162528"/>
    <n v="0"/>
    <n v="162528"/>
    <s v="Radicada"/>
    <s v="RCB22787"/>
    <n v="0"/>
    <n v="-162528"/>
    <n v="0"/>
    <n v="0"/>
    <n v="0"/>
    <e v="#N/A"/>
    <e v="#N/A"/>
    <s v="X PAGAR"/>
    <x v="2"/>
  </r>
  <r>
    <s v="RCB23060"/>
    <d v="2019-04-10T00:00:00"/>
    <d v="2019-05-02T00:00:00"/>
    <n v="194795"/>
    <n v="0"/>
    <n v="0"/>
    <n v="0"/>
    <n v="194795"/>
    <n v="0"/>
    <n v="194795"/>
    <s v="Radicada"/>
    <s v="RCB23060"/>
    <n v="0"/>
    <n v="-194795"/>
    <n v="0"/>
    <n v="0"/>
    <n v="0"/>
    <e v="#N/A"/>
    <e v="#N/A"/>
    <s v="X PAGAR"/>
    <x v="2"/>
  </r>
  <r>
    <s v="RCB23086"/>
    <d v="2019-04-11T00:00:00"/>
    <d v="2019-05-02T00:00:00"/>
    <n v="196214"/>
    <n v="0"/>
    <n v="0"/>
    <n v="0"/>
    <n v="196214"/>
    <n v="0"/>
    <n v="196214"/>
    <s v="Radicada"/>
    <s v="RCB23086"/>
    <n v="0"/>
    <n v="-196214"/>
    <n v="0"/>
    <n v="0"/>
    <n v="0"/>
    <e v="#N/A"/>
    <e v="#N/A"/>
    <s v="X PAGAR"/>
    <x v="2"/>
  </r>
  <r>
    <s v="RCB23132"/>
    <d v="2019-04-12T00:00:00"/>
    <d v="2019-05-02T00:00:00"/>
    <n v="199809"/>
    <n v="0"/>
    <n v="0"/>
    <n v="0"/>
    <n v="199809"/>
    <n v="0"/>
    <n v="199809"/>
    <s v="Radicada"/>
    <s v="RCB23132"/>
    <n v="0"/>
    <n v="-199809"/>
    <n v="0"/>
    <n v="0"/>
    <n v="0"/>
    <e v="#N/A"/>
    <e v="#N/A"/>
    <s v="X PAGAR"/>
    <x v="2"/>
  </r>
  <r>
    <s v="RCB23272"/>
    <d v="2019-04-23T00:00:00"/>
    <d v="2019-05-06T00:00:00"/>
    <n v="76499"/>
    <n v="0"/>
    <n v="0"/>
    <n v="0"/>
    <n v="76499"/>
    <n v="0"/>
    <n v="76499"/>
    <s v="Radicada"/>
    <s v="RCB23272"/>
    <n v="0"/>
    <n v="-76499"/>
    <n v="0"/>
    <n v="0"/>
    <n v="0"/>
    <e v="#N/A"/>
    <e v="#N/A"/>
    <s v="X PAGAR"/>
    <x v="2"/>
  </r>
  <r>
    <s v="RCB23430"/>
    <d v="2019-04-29T00:00:00"/>
    <d v="2019-05-06T00:00:00"/>
    <n v="1752539"/>
    <n v="0"/>
    <n v="0"/>
    <n v="0"/>
    <n v="1752539"/>
    <n v="0"/>
    <n v="1752539"/>
    <s v="Radicada"/>
    <s v="RCB23430"/>
    <n v="0"/>
    <n v="-1752539"/>
    <n v="0"/>
    <n v="0"/>
    <n v="0"/>
    <e v="#N/A"/>
    <e v="#N/A"/>
    <s v="X PAGAR"/>
    <x v="2"/>
  </r>
  <r>
    <s v="RCB23424"/>
    <d v="2019-04-29T00:00:00"/>
    <d v="2019-05-06T00:00:00"/>
    <n v="1590234"/>
    <n v="0"/>
    <n v="0"/>
    <n v="0"/>
    <n v="1590234"/>
    <n v="0"/>
    <n v="1590234"/>
    <s v="Radicada"/>
    <s v="RCB23424"/>
    <n v="0"/>
    <n v="-1590234"/>
    <n v="0"/>
    <n v="0"/>
    <n v="0"/>
    <e v="#N/A"/>
    <e v="#N/A"/>
    <s v="X PAGAR"/>
    <x v="2"/>
  </r>
  <r>
    <s v="RCB23491"/>
    <d v="2019-05-02T00:00:00"/>
    <d v="2019-05-10T00:00:00"/>
    <n v="1417177"/>
    <n v="0"/>
    <n v="0"/>
    <n v="0"/>
    <n v="1417177"/>
    <n v="0"/>
    <n v="1417177"/>
    <s v="Radicada"/>
    <s v="RCB23491"/>
    <n v="0"/>
    <n v="-1417177"/>
    <n v="0"/>
    <n v="0"/>
    <n v="0"/>
    <e v="#N/A"/>
    <e v="#N/A"/>
    <s v="X PAGAR"/>
    <x v="2"/>
  </r>
  <r>
    <s v="RCB23670"/>
    <d v="2019-05-08T00:00:00"/>
    <d v="2019-06-07T00:00:00"/>
    <n v="159310"/>
    <n v="0"/>
    <n v="0"/>
    <n v="0"/>
    <n v="159310"/>
    <n v="0"/>
    <n v="159310"/>
    <s v="Radicada"/>
    <s v="RCB23670"/>
    <n v="0"/>
    <n v="-159310"/>
    <n v="0"/>
    <n v="0"/>
    <n v="0"/>
    <e v="#N/A"/>
    <e v="#N/A"/>
    <s v="X PAGAR"/>
    <x v="2"/>
  </r>
  <r>
    <s v="RCB24132"/>
    <d v="2019-05-25T00:00:00"/>
    <d v="2019-06-07T00:00:00"/>
    <n v="1256404"/>
    <n v="0"/>
    <n v="460535"/>
    <n v="0"/>
    <n v="795869"/>
    <n v="0"/>
    <n v="795869"/>
    <s v="Radicada"/>
    <s v="RCB24132"/>
    <n v="0"/>
    <n v="-795869"/>
    <n v="0"/>
    <n v="0"/>
    <n v="0"/>
    <e v="#N/A"/>
    <e v="#N/A"/>
    <s v="X PAGAR"/>
    <x v="2"/>
  </r>
  <r>
    <s v="RCB24303"/>
    <d v="2019-06-06T00:00:00"/>
    <d v="2019-06-07T00:00:00"/>
    <n v="112534"/>
    <n v="0"/>
    <n v="0"/>
    <n v="0"/>
    <n v="112534"/>
    <n v="0"/>
    <n v="112534"/>
    <s v="Radicada"/>
    <s v="RCB24303"/>
    <n v="0"/>
    <n v="-112534"/>
    <n v="0"/>
    <n v="0"/>
    <n v="0"/>
    <e v="#N/A"/>
    <e v="#N/A"/>
    <s v="X PAGAR"/>
    <x v="2"/>
  </r>
  <r>
    <s v="RCB24349"/>
    <d v="2019-06-07T00:00:00"/>
    <d v="2019-06-10T00:00:00"/>
    <n v="64039930"/>
    <n v="0"/>
    <n v="276000"/>
    <n v="0"/>
    <n v="63763930"/>
    <n v="0"/>
    <n v="63763930"/>
    <s v="Radicada"/>
    <s v="RCB24349"/>
    <n v="0"/>
    <n v="-63763930"/>
    <n v="0"/>
    <n v="0"/>
    <n v="0"/>
    <e v="#N/A"/>
    <e v="#N/A"/>
    <s v="X PAGAR"/>
    <x v="0"/>
  </r>
  <r>
    <s v="RCB24373"/>
    <d v="2019-06-07T00:00:00"/>
    <d v="2019-06-10T00:00:00"/>
    <n v="30697580"/>
    <n v="0"/>
    <n v="286406"/>
    <n v="0"/>
    <n v="30411174"/>
    <n v="0"/>
    <n v="30411174"/>
    <s v="Radicada"/>
    <s v="RCB24373"/>
    <n v="0"/>
    <n v="-30411174"/>
    <n v="0"/>
    <n v="0"/>
    <n v="0"/>
    <e v="#N/A"/>
    <e v="#N/A"/>
    <s v="X PAGAR"/>
    <x v="2"/>
  </r>
  <r>
    <s v="RCB24600"/>
    <d v="2019-06-19T00:00:00"/>
    <d v="2019-07-05T00:00:00"/>
    <n v="395130"/>
    <n v="0"/>
    <n v="0"/>
    <n v="0"/>
    <n v="395130"/>
    <n v="0"/>
    <n v="395130"/>
    <s v="Radicada"/>
    <s v="RCB24600"/>
    <n v="0"/>
    <n v="-395130"/>
    <n v="0"/>
    <n v="0"/>
    <n v="0"/>
    <e v="#N/A"/>
    <e v="#N/A"/>
    <s v="X PAGAR"/>
    <x v="2"/>
  </r>
  <r>
    <s v="RCB24709"/>
    <d v="2019-06-21T00:00:00"/>
    <d v="2019-07-05T00:00:00"/>
    <n v="179352"/>
    <n v="0"/>
    <n v="0"/>
    <n v="0"/>
    <n v="179352"/>
    <n v="0"/>
    <n v="179352"/>
    <s v="Radicada"/>
    <s v="RCB24709"/>
    <n v="0"/>
    <n v="-179352"/>
    <n v="0"/>
    <n v="0"/>
    <n v="0"/>
    <e v="#N/A"/>
    <e v="#N/A"/>
    <s v="X PAGAR"/>
    <x v="2"/>
  </r>
  <r>
    <s v="RCB24792"/>
    <d v="2019-06-28T00:00:00"/>
    <d v="2019-07-05T00:00:00"/>
    <n v="437212"/>
    <n v="0"/>
    <n v="0"/>
    <n v="0"/>
    <n v="437212"/>
    <n v="0"/>
    <n v="437212"/>
    <s v="Radicada"/>
    <s v="RCB24792"/>
    <n v="0"/>
    <n v="-437212"/>
    <n v="0"/>
    <n v="0"/>
    <n v="0"/>
    <e v="#N/A"/>
    <e v="#N/A"/>
    <s v="X PAGAR"/>
    <x v="2"/>
  </r>
  <r>
    <s v="RCB25139"/>
    <d v="2019-07-08T00:00:00"/>
    <m/>
    <n v="5932712"/>
    <n v="0"/>
    <n v="0"/>
    <n v="0"/>
    <n v="5932712"/>
    <n v="0"/>
    <n v="5932712"/>
    <s v="Devuelta"/>
    <e v="#N/A"/>
    <n v="-5932712"/>
    <n v="0"/>
    <n v="0"/>
    <n v="0"/>
    <n v="0"/>
    <m/>
    <m/>
    <s v="NO RADICADA"/>
    <x v="2"/>
  </r>
  <r>
    <s v="RCB25138"/>
    <d v="2019-07-08T00:00:00"/>
    <d v="2019-12-10T00:00:00"/>
    <n v="1309157"/>
    <n v="0"/>
    <n v="0"/>
    <n v="0"/>
    <n v="1309157"/>
    <n v="0"/>
    <n v="1309157"/>
    <s v="Radicada"/>
    <s v="RCB25138"/>
    <n v="0"/>
    <n v="-1309157"/>
    <n v="0"/>
    <n v="0"/>
    <n v="0"/>
    <e v="#N/A"/>
    <e v="#N/A"/>
    <s v="X PAGAR"/>
    <x v="2"/>
  </r>
  <r>
    <s v="RCB25445"/>
    <d v="2019-07-18T00:00:00"/>
    <d v="2019-10-01T00:00:00"/>
    <n v="472116"/>
    <n v="0"/>
    <n v="0"/>
    <n v="0"/>
    <n v="472116"/>
    <n v="0"/>
    <n v="472116"/>
    <s v="Radicada"/>
    <s v="RCB25445"/>
    <n v="0"/>
    <n v="-472116"/>
    <n v="0"/>
    <n v="0"/>
    <n v="0"/>
    <e v="#N/A"/>
    <e v="#N/A"/>
    <s v="X PAGAR"/>
    <x v="2"/>
  </r>
  <r>
    <s v="RCB25519"/>
    <d v="2019-07-23T00:00:00"/>
    <d v="2019-10-04T00:00:00"/>
    <n v="120989"/>
    <n v="0"/>
    <n v="0"/>
    <n v="0"/>
    <n v="120989"/>
    <n v="0"/>
    <n v="120989"/>
    <s v="Radicada"/>
    <s v="RCB25519"/>
    <n v="0"/>
    <n v="-120989"/>
    <n v="0"/>
    <n v="0"/>
    <n v="0"/>
    <e v="#N/A"/>
    <e v="#N/A"/>
    <s v="X PAGAR"/>
    <x v="2"/>
  </r>
  <r>
    <s v="RCB25521"/>
    <d v="2019-07-23T00:00:00"/>
    <d v="2019-10-04T00:00:00"/>
    <n v="126292"/>
    <n v="0"/>
    <n v="0"/>
    <n v="0"/>
    <n v="126292"/>
    <n v="0"/>
    <n v="126292"/>
    <s v="Radicada"/>
    <s v="RCB25521"/>
    <n v="0"/>
    <n v="-126292"/>
    <n v="0"/>
    <n v="0"/>
    <n v="0"/>
    <e v="#N/A"/>
    <e v="#N/A"/>
    <s v="X PAGAR"/>
    <x v="2"/>
  </r>
  <r>
    <s v="RCB25510"/>
    <d v="2019-07-23T00:00:00"/>
    <d v="2019-10-04T00:00:00"/>
    <n v="63276"/>
    <n v="0"/>
    <n v="0"/>
    <n v="0"/>
    <n v="63276"/>
    <n v="0"/>
    <n v="63276"/>
    <s v="Radicada"/>
    <s v="RCB25510"/>
    <n v="0"/>
    <n v="-63276"/>
    <n v="0"/>
    <n v="0"/>
    <n v="0"/>
    <e v="#N/A"/>
    <e v="#N/A"/>
    <s v="X PAGAR"/>
    <x v="2"/>
  </r>
  <r>
    <s v="RCB25908"/>
    <d v="2019-08-05T00:00:00"/>
    <d v="2019-10-01T00:00:00"/>
    <n v="204359"/>
    <n v="0"/>
    <n v="0"/>
    <n v="0"/>
    <n v="204359"/>
    <n v="0"/>
    <n v="204359"/>
    <s v="Radicada"/>
    <s v="RCB25908"/>
    <n v="0"/>
    <n v="-204359"/>
    <n v="0"/>
    <n v="0"/>
    <n v="0"/>
    <e v="#N/A"/>
    <e v="#N/A"/>
    <s v="X PAGAR"/>
    <x v="2"/>
  </r>
  <r>
    <s v="RCB26554"/>
    <d v="2019-09-04T00:00:00"/>
    <d v="2019-10-01T00:00:00"/>
    <n v="125963"/>
    <n v="0"/>
    <n v="0"/>
    <n v="0"/>
    <n v="125963"/>
    <n v="0"/>
    <n v="125963"/>
    <s v="Radicada"/>
    <s v="RCB26554"/>
    <n v="0"/>
    <n v="-125963"/>
    <n v="0"/>
    <n v="0"/>
    <n v="0"/>
    <e v="#N/A"/>
    <e v="#N/A"/>
    <s v="X PAGAR"/>
    <x v="2"/>
  </r>
  <r>
    <s v="RCB26564"/>
    <d v="2019-09-04T00:00:00"/>
    <d v="2019-10-01T00:00:00"/>
    <n v="330661"/>
    <n v="0"/>
    <n v="0"/>
    <n v="0"/>
    <n v="330661"/>
    <n v="0"/>
    <n v="330661"/>
    <s v="Radicada"/>
    <s v="RCB26564"/>
    <n v="0"/>
    <n v="-330661"/>
    <n v="0"/>
    <n v="0"/>
    <n v="0"/>
    <e v="#N/A"/>
    <e v="#N/A"/>
    <s v="X PAGAR"/>
    <x v="2"/>
  </r>
  <r>
    <s v="RCB27084"/>
    <d v="2019-10-01T00:00:00"/>
    <d v="2019-10-07T00:00:00"/>
    <n v="117192"/>
    <n v="0"/>
    <n v="0"/>
    <n v="0"/>
    <n v="117192"/>
    <n v="0"/>
    <n v="117192"/>
    <s v="Radicada"/>
    <s v="RCB27084"/>
    <n v="0"/>
    <n v="-117192"/>
    <n v="0"/>
    <n v="0"/>
    <n v="0"/>
    <e v="#N/A"/>
    <e v="#N/A"/>
    <s v="X PAGAR"/>
    <x v="2"/>
  </r>
  <r>
    <s v="RCB27465"/>
    <d v="2019-10-02T00:00:00"/>
    <d v="2019-10-07T00:00:00"/>
    <n v="334306"/>
    <n v="0"/>
    <n v="0"/>
    <n v="0"/>
    <n v="334306"/>
    <n v="0"/>
    <n v="334306"/>
    <s v="Radicada"/>
    <s v="RCB27465"/>
    <n v="0"/>
    <n v="-334306"/>
    <n v="0"/>
    <n v="0"/>
    <n v="0"/>
    <e v="#N/A"/>
    <e v="#N/A"/>
    <s v="X PAGAR"/>
    <x v="2"/>
  </r>
  <r>
    <s v="RCB27870"/>
    <d v="2019-11-01T00:00:00"/>
    <m/>
    <n v="141168"/>
    <n v="0"/>
    <n v="0"/>
    <n v="0"/>
    <n v="141168"/>
    <n v="0"/>
    <n v="141168"/>
    <s v="Devuelta"/>
    <e v="#N/A"/>
    <n v="-141168"/>
    <n v="0"/>
    <n v="0"/>
    <n v="0"/>
    <n v="0"/>
    <m/>
    <m/>
    <s v="NO RADICADA"/>
    <x v="2"/>
  </r>
  <r>
    <s v="RCB28016"/>
    <d v="2019-11-01T00:00:00"/>
    <d v="2019-11-08T00:00:00"/>
    <n v="134137"/>
    <n v="0"/>
    <n v="0"/>
    <n v="0"/>
    <n v="134137"/>
    <n v="0"/>
    <n v="134137"/>
    <s v="Radicada"/>
    <s v="RCB28016"/>
    <n v="0"/>
    <n v="-134137"/>
    <n v="0"/>
    <n v="0"/>
    <n v="0"/>
    <e v="#N/A"/>
    <e v="#N/A"/>
    <s v="X PAGAR"/>
    <x v="2"/>
  </r>
  <r>
    <s v="RCB28267"/>
    <d v="2019-11-05T00:00:00"/>
    <d v="2019-11-08T00:00:00"/>
    <n v="699975"/>
    <n v="0"/>
    <n v="0"/>
    <n v="0"/>
    <n v="699975"/>
    <n v="0"/>
    <n v="699975"/>
    <s v="Radicada"/>
    <s v="RCB28267"/>
    <n v="0"/>
    <n v="-699975"/>
    <n v="0"/>
    <n v="0"/>
    <n v="0"/>
    <e v="#N/A"/>
    <e v="#N/A"/>
    <s v="X PAGAR"/>
    <x v="2"/>
  </r>
  <r>
    <s v="RCB28381"/>
    <d v="2019-11-08T00:00:00"/>
    <d v="2019-12-10T00:00:00"/>
    <n v="612758"/>
    <n v="0"/>
    <n v="0"/>
    <n v="0"/>
    <n v="612758"/>
    <n v="0"/>
    <n v="612758"/>
    <s v="Radicada"/>
    <s v="RCB28381"/>
    <n v="0"/>
    <n v="-612758"/>
    <n v="0"/>
    <n v="0"/>
    <n v="0"/>
    <e v="#N/A"/>
    <e v="#N/A"/>
    <s v="X PAGAR"/>
    <x v="2"/>
  </r>
  <r>
    <s v="RCB34005"/>
    <d v="2019-12-02T00:00:00"/>
    <d v="2019-12-10T00:00:00"/>
    <n v="13031410"/>
    <n v="0"/>
    <n v="0"/>
    <n v="0"/>
    <n v="13031410"/>
    <n v="0"/>
    <n v="13031410"/>
    <s v="Radicada"/>
    <s v="RCB34005"/>
    <n v="0"/>
    <n v="-13031410"/>
    <n v="0"/>
    <n v="0"/>
    <n v="0"/>
    <e v="#N/A"/>
    <e v="#N/A"/>
    <s v="X PAGAR"/>
    <x v="4"/>
  </r>
  <r>
    <s v="RCB34435"/>
    <d v="2019-12-03T00:00:00"/>
    <d v="2019-12-10T00:00:00"/>
    <n v="2859023"/>
    <n v="0"/>
    <n v="0"/>
    <n v="0"/>
    <n v="2859023"/>
    <n v="0"/>
    <n v="2859023"/>
    <s v="Radicada"/>
    <s v="RCB34435"/>
    <n v="0"/>
    <n v="-2859023"/>
    <n v="0"/>
    <n v="0"/>
    <n v="0"/>
    <e v="#N/A"/>
    <e v="#N/A"/>
    <s v="X PAGAR"/>
    <x v="2"/>
  </r>
  <r>
    <s v="RCB34363"/>
    <d v="2019-12-03T00:00:00"/>
    <m/>
    <n v="911017"/>
    <n v="0"/>
    <n v="0"/>
    <n v="0"/>
    <n v="911017"/>
    <n v="0"/>
    <n v="911017"/>
    <s v="Devuelta"/>
    <e v="#N/A"/>
    <n v="0"/>
    <n v="0"/>
    <n v="-911017"/>
    <n v="0"/>
    <n v="0"/>
    <m/>
    <m/>
    <s v="GLOSADA"/>
    <x v="2"/>
  </r>
  <r>
    <s v="RCB34373"/>
    <d v="2019-12-03T00:00:00"/>
    <m/>
    <n v="1652583"/>
    <n v="0"/>
    <n v="0"/>
    <n v="0"/>
    <n v="1652583"/>
    <n v="0"/>
    <n v="1652583"/>
    <s v="Devuelta"/>
    <e v="#N/A"/>
    <n v="0"/>
    <n v="0"/>
    <n v="-1652583"/>
    <n v="0"/>
    <n v="0"/>
    <m/>
    <m/>
    <s v="GLOSADA"/>
    <x v="2"/>
  </r>
  <r>
    <s v="RCB34514"/>
    <d v="2019-12-04T00:00:00"/>
    <m/>
    <n v="1889824"/>
    <n v="0"/>
    <n v="0"/>
    <n v="0"/>
    <n v="1889824"/>
    <n v="0"/>
    <n v="1889824"/>
    <s v="Devuelta"/>
    <e v="#N/A"/>
    <n v="0"/>
    <n v="0"/>
    <n v="-1889824"/>
    <n v="0"/>
    <n v="0"/>
    <m/>
    <m/>
    <s v="GLOSADA"/>
    <x v="2"/>
  </r>
  <r>
    <s v="RCB34515"/>
    <d v="2019-12-04T00:00:00"/>
    <m/>
    <n v="1691224"/>
    <n v="0"/>
    <n v="0"/>
    <n v="0"/>
    <n v="1691224"/>
    <n v="0"/>
    <n v="1691224"/>
    <s v="Devuelta"/>
    <e v="#N/A"/>
    <n v="0"/>
    <n v="0"/>
    <n v="-1691224"/>
    <n v="0"/>
    <n v="0"/>
    <m/>
    <m/>
    <s v="GLOSAD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388644-0AC2-4B6D-85BF-4090C6F3096F}" name="TablaDinámica1" cacheId="6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Sucursal">
  <location ref="A3:F10" firstHeaderRow="0" firstDataRow="1" firstDataCol="1"/>
  <pivotFields count="21">
    <pivotField showAll="0"/>
    <pivotField numFmtId="165"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showAll="0"/>
    <pivotField showAll="0"/>
    <pivotField dataField="1" showAll="0"/>
    <pivotField dataField="1" numFmtId="164" showAll="0"/>
    <pivotField dataField="1" numFmtId="164" showAll="0"/>
    <pivotField dataField="1" showAll="0"/>
    <pivotField numFmtId="164" showAll="0"/>
    <pivotField showAll="0"/>
    <pivotField showAll="0"/>
    <pivotField showAll="0"/>
    <pivotField axis="axisRow" showAll="0">
      <items count="9">
        <item x="2"/>
        <item x="4"/>
        <item x="1"/>
        <item x="5"/>
        <item x="0"/>
        <item m="1" x="7"/>
        <item x="3"/>
        <item m="1" x="6"/>
        <item t="default"/>
      </items>
    </pivotField>
  </pivotFields>
  <rowFields count="1">
    <field x="20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cruce por pagar" fld="13" baseField="0" baseItem="0"/>
    <dataField name="Suma de Valor no radicada" fld="12" baseField="0" baseItem="0"/>
    <dataField name="Suma de cruce glosa" fld="14" baseField="0" baseItem="0"/>
    <dataField name="Suma de cruce pagada" fld="15" baseField="0" baseItem="0"/>
    <dataField name="Suma de Cartera pretendida por la ips" fld="7" baseField="0" baseItem="0"/>
  </dataFields>
  <formats count="29">
    <format dxfId="28">
      <pivotArea outline="0" collapsedLevelsAreSubtotals="1" fieldPosition="0"/>
    </format>
    <format dxfId="27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20" type="button" dataOnly="0" labelOnly="1" outline="0" axis="axisRow" fieldPosition="0"/>
    </format>
    <format dxfId="23">
      <pivotArea dataOnly="0" labelOnly="1" fieldPosition="0">
        <references count="1">
          <reference field="20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0" type="button" dataOnly="0" labelOnly="1" outline="0" axis="axisRow" fieldPosition="0"/>
    </format>
    <format dxfId="17">
      <pivotArea dataOnly="0" labelOnly="1" fieldPosition="0">
        <references count="1">
          <reference field="20" count="0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20" type="button" dataOnly="0" labelOnly="1" outline="0" axis="axisRow" fieldPosition="0"/>
    </format>
    <format dxfId="11">
      <pivotArea dataOnly="0" labelOnly="1" fieldPosition="0">
        <references count="1">
          <reference field="2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8">
      <pivotArea field="2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0" type="button" dataOnly="0" labelOnly="1" outline="0" axis="axisRow" fieldPosition="0"/>
    </format>
    <format dxfId="2">
      <pivotArea dataOnly="0" labelOnly="1" fieldPosition="0">
        <references count="1">
          <reference field="2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1BD6-4ADC-4DA6-9D84-E507F8C3CE78}">
  <dimension ref="A3:H18"/>
  <sheetViews>
    <sheetView tabSelected="1" workbookViewId="0">
      <selection activeCell="C22" sqref="C22"/>
    </sheetView>
  </sheetViews>
  <sheetFormatPr baseColWidth="10" defaultRowHeight="11.25" x14ac:dyDescent="0.25"/>
  <cols>
    <col min="1" max="1" width="16" style="25" bestFit="1" customWidth="1"/>
    <col min="2" max="2" width="10.5703125" style="26" bestFit="1" customWidth="1"/>
    <col min="3" max="3" width="10.42578125" style="26" bestFit="1" customWidth="1"/>
    <col min="4" max="4" width="14.140625" style="26" bestFit="1" customWidth="1"/>
    <col min="5" max="5" width="13.7109375" style="26" customWidth="1"/>
    <col min="6" max="6" width="14.5703125" style="26" bestFit="1" customWidth="1"/>
    <col min="7" max="7" width="15.28515625" style="26" customWidth="1"/>
    <col min="8" max="8" width="10.42578125" style="25" bestFit="1" customWidth="1"/>
    <col min="9" max="16384" width="11.42578125" style="25"/>
  </cols>
  <sheetData>
    <row r="3" spans="1:8" s="27" customFormat="1" ht="27" customHeight="1" x14ac:dyDescent="0.25">
      <c r="A3" s="31" t="s">
        <v>146</v>
      </c>
      <c r="B3" s="32" t="s">
        <v>130</v>
      </c>
      <c r="C3" s="32" t="s">
        <v>129</v>
      </c>
      <c r="D3" s="33" t="s">
        <v>131</v>
      </c>
      <c r="E3" s="32" t="s">
        <v>132</v>
      </c>
      <c r="F3" s="34" t="s">
        <v>145</v>
      </c>
      <c r="G3"/>
      <c r="H3"/>
    </row>
    <row r="4" spans="1:8" ht="15" x14ac:dyDescent="0.25">
      <c r="A4" s="33" t="s">
        <v>122</v>
      </c>
      <c r="B4" s="35">
        <v>-100102495</v>
      </c>
      <c r="C4" s="35">
        <v>-6073880</v>
      </c>
      <c r="D4" s="35">
        <v>-6144648</v>
      </c>
      <c r="E4" s="35">
        <v>0</v>
      </c>
      <c r="F4" s="35">
        <v>112321023</v>
      </c>
      <c r="G4"/>
      <c r="H4"/>
    </row>
    <row r="5" spans="1:8" ht="15" x14ac:dyDescent="0.25">
      <c r="A5" s="33" t="s">
        <v>125</v>
      </c>
      <c r="B5" s="35">
        <v>-68881109</v>
      </c>
      <c r="C5" s="35">
        <v>0</v>
      </c>
      <c r="D5" s="35">
        <v>0</v>
      </c>
      <c r="E5" s="35">
        <v>0</v>
      </c>
      <c r="F5" s="35">
        <v>68881109</v>
      </c>
      <c r="G5"/>
      <c r="H5"/>
    </row>
    <row r="6" spans="1:8" ht="15" x14ac:dyDescent="0.25">
      <c r="A6" s="33" t="s">
        <v>121</v>
      </c>
      <c r="B6" s="35">
        <v>-32993402</v>
      </c>
      <c r="C6" s="35">
        <v>0</v>
      </c>
      <c r="D6" s="35">
        <v>0</v>
      </c>
      <c r="E6" s="35">
        <v>0</v>
      </c>
      <c r="F6" s="35">
        <v>32993402</v>
      </c>
      <c r="G6"/>
      <c r="H6"/>
    </row>
    <row r="7" spans="1:8" ht="15" x14ac:dyDescent="0.25">
      <c r="A7" s="33" t="s">
        <v>126</v>
      </c>
      <c r="B7" s="35">
        <v>-161130577</v>
      </c>
      <c r="C7" s="35">
        <v>0</v>
      </c>
      <c r="D7" s="35">
        <v>-36563458</v>
      </c>
      <c r="E7" s="35">
        <v>0</v>
      </c>
      <c r="F7" s="35">
        <v>197694035</v>
      </c>
      <c r="G7"/>
      <c r="H7"/>
    </row>
    <row r="8" spans="1:8" ht="15" x14ac:dyDescent="0.25">
      <c r="A8" s="33" t="s">
        <v>120</v>
      </c>
      <c r="B8" s="35">
        <v>-345376633</v>
      </c>
      <c r="C8" s="35">
        <v>0</v>
      </c>
      <c r="D8" s="35">
        <v>-26709951</v>
      </c>
      <c r="E8" s="35">
        <v>-966665</v>
      </c>
      <c r="F8" s="35">
        <v>373053249</v>
      </c>
      <c r="G8"/>
      <c r="H8"/>
    </row>
    <row r="9" spans="1:8" ht="15" x14ac:dyDescent="0.25">
      <c r="A9" s="33" t="s">
        <v>123</v>
      </c>
      <c r="B9" s="35">
        <v>-71217813</v>
      </c>
      <c r="C9" s="35">
        <v>0</v>
      </c>
      <c r="D9" s="35">
        <v>0</v>
      </c>
      <c r="E9" s="35">
        <v>0</v>
      </c>
      <c r="F9" s="35">
        <v>71217813</v>
      </c>
      <c r="G9"/>
      <c r="H9"/>
    </row>
    <row r="10" spans="1:8" ht="15" x14ac:dyDescent="0.25">
      <c r="A10" s="33" t="s">
        <v>134</v>
      </c>
      <c r="B10" s="35">
        <v>-779702029</v>
      </c>
      <c r="C10" s="35">
        <v>-6073880</v>
      </c>
      <c r="D10" s="35">
        <v>-69418057</v>
      </c>
      <c r="E10" s="35">
        <v>-966665</v>
      </c>
      <c r="F10" s="35">
        <v>856160631</v>
      </c>
      <c r="G10"/>
      <c r="H10"/>
    </row>
    <row r="11" spans="1:8" ht="15" x14ac:dyDescent="0.25">
      <c r="A11"/>
      <c r="B11"/>
      <c r="C11"/>
      <c r="D11"/>
      <c r="E11"/>
      <c r="F11"/>
      <c r="G11" s="25"/>
    </row>
    <row r="12" spans="1:8" x14ac:dyDescent="0.25">
      <c r="B12" s="25"/>
      <c r="C12" s="25"/>
      <c r="D12" s="25"/>
      <c r="E12" s="25"/>
      <c r="F12" s="25"/>
      <c r="G12" s="25"/>
    </row>
    <row r="13" spans="1:8" ht="12.75" x14ac:dyDescent="0.25">
      <c r="C13" s="38" t="s">
        <v>137</v>
      </c>
      <c r="D13" s="39"/>
      <c r="E13" s="28">
        <v>856160631</v>
      </c>
    </row>
    <row r="14" spans="1:8" ht="12.75" x14ac:dyDescent="0.25">
      <c r="C14" s="40" t="s">
        <v>138</v>
      </c>
      <c r="D14" s="41"/>
      <c r="E14" s="29">
        <v>-779702029</v>
      </c>
    </row>
    <row r="15" spans="1:8" ht="12.75" x14ac:dyDescent="0.25">
      <c r="C15" s="40" t="s">
        <v>139</v>
      </c>
      <c r="D15" s="41"/>
      <c r="E15" s="29">
        <v>-6073880</v>
      </c>
    </row>
    <row r="16" spans="1:8" ht="12.75" x14ac:dyDescent="0.25">
      <c r="C16" s="40" t="s">
        <v>140</v>
      </c>
      <c r="D16" s="41"/>
      <c r="E16" s="29">
        <v>-69418057</v>
      </c>
    </row>
    <row r="17" spans="3:5" ht="12.75" x14ac:dyDescent="0.25">
      <c r="C17" s="40" t="s">
        <v>141</v>
      </c>
      <c r="D17" s="41"/>
      <c r="E17" s="29">
        <v>-966665</v>
      </c>
    </row>
    <row r="18" spans="3:5" ht="12.75" x14ac:dyDescent="0.2">
      <c r="C18" s="36" t="s">
        <v>142</v>
      </c>
      <c r="D18" s="37"/>
      <c r="E18" s="30" t="s">
        <v>143</v>
      </c>
    </row>
  </sheetData>
  <mergeCells count="6">
    <mergeCell ref="C18:D18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91C0-CB21-43E1-904E-8EED26E58681}">
  <dimension ref="A3:H13"/>
  <sheetViews>
    <sheetView workbookViewId="0">
      <selection activeCell="E12" sqref="E12"/>
    </sheetView>
  </sheetViews>
  <sheetFormatPr baseColWidth="10" defaultRowHeight="15" x14ac:dyDescent="0.25"/>
  <cols>
    <col min="1" max="1" width="15.28515625" bestFit="1" customWidth="1"/>
    <col min="3" max="3" width="19.140625" bestFit="1" customWidth="1"/>
    <col min="4" max="4" width="19.140625" customWidth="1"/>
    <col min="5" max="5" width="24.5703125" bestFit="1" customWidth="1"/>
    <col min="6" max="6" width="22.7109375" bestFit="1" customWidth="1"/>
    <col min="8" max="8" width="20.5703125" bestFit="1" customWidth="1"/>
  </cols>
  <sheetData>
    <row r="3" spans="1:8" x14ac:dyDescent="0.25">
      <c r="A3" t="s">
        <v>133</v>
      </c>
      <c r="B3" s="23" t="s">
        <v>127</v>
      </c>
      <c r="C3" s="23" t="s">
        <v>128</v>
      </c>
      <c r="D3" s="23" t="s">
        <v>135</v>
      </c>
      <c r="E3" s="23" t="s">
        <v>129</v>
      </c>
      <c r="F3" s="23" t="s">
        <v>130</v>
      </c>
      <c r="G3" s="23" t="s">
        <v>131</v>
      </c>
      <c r="H3" s="23" t="s">
        <v>132</v>
      </c>
    </row>
    <row r="4" spans="1:8" x14ac:dyDescent="0.25">
      <c r="A4" s="22" t="s">
        <v>122</v>
      </c>
      <c r="B4" s="23">
        <v>112321023</v>
      </c>
      <c r="C4" s="23">
        <v>0</v>
      </c>
      <c r="D4" s="23"/>
      <c r="E4" s="23">
        <v>-6073880</v>
      </c>
      <c r="F4" s="23">
        <v>-100102495</v>
      </c>
      <c r="G4" s="23">
        <v>-6144648</v>
      </c>
      <c r="H4" s="23">
        <v>0</v>
      </c>
    </row>
    <row r="5" spans="1:8" x14ac:dyDescent="0.25">
      <c r="A5" s="22" t="s">
        <v>125</v>
      </c>
      <c r="B5" s="23">
        <v>68881109</v>
      </c>
      <c r="C5" s="23">
        <v>0</v>
      </c>
      <c r="D5" s="23"/>
      <c r="E5" s="23">
        <v>0</v>
      </c>
      <c r="F5" s="23">
        <v>-68881109</v>
      </c>
      <c r="G5" s="23">
        <v>0</v>
      </c>
      <c r="H5" s="23">
        <v>0</v>
      </c>
    </row>
    <row r="6" spans="1:8" x14ac:dyDescent="0.25">
      <c r="A6" s="22" t="s">
        <v>121</v>
      </c>
      <c r="B6" s="23">
        <v>32993402</v>
      </c>
      <c r="C6" s="23">
        <v>0</v>
      </c>
      <c r="D6" s="23"/>
      <c r="E6" s="23">
        <v>0</v>
      </c>
      <c r="F6" s="23">
        <v>-32993402</v>
      </c>
      <c r="G6" s="23">
        <v>0</v>
      </c>
      <c r="H6" s="23">
        <v>0</v>
      </c>
    </row>
    <row r="7" spans="1:8" x14ac:dyDescent="0.25">
      <c r="A7" s="22" t="s">
        <v>126</v>
      </c>
      <c r="B7" s="23">
        <v>197694035</v>
      </c>
      <c r="C7" s="23">
        <v>36563458</v>
      </c>
      <c r="D7" s="23"/>
      <c r="E7" s="23">
        <v>0</v>
      </c>
      <c r="F7" s="23">
        <v>-161130577</v>
      </c>
      <c r="G7" s="23">
        <v>0</v>
      </c>
      <c r="H7" s="23">
        <v>0</v>
      </c>
    </row>
    <row r="8" spans="1:8" x14ac:dyDescent="0.25">
      <c r="A8" s="22" t="s">
        <v>120</v>
      </c>
      <c r="B8" s="23">
        <v>129201381</v>
      </c>
      <c r="C8" s="23">
        <v>0</v>
      </c>
      <c r="D8" s="23"/>
      <c r="E8" s="23">
        <v>0</v>
      </c>
      <c r="F8" s="23">
        <v>-128234716</v>
      </c>
      <c r="G8" s="23">
        <v>0</v>
      </c>
      <c r="H8" s="23">
        <v>-966665</v>
      </c>
    </row>
    <row r="9" spans="1:8" x14ac:dyDescent="0.25">
      <c r="A9" s="22" t="s">
        <v>124</v>
      </c>
      <c r="B9" s="23">
        <v>243851868</v>
      </c>
      <c r="C9" s="23">
        <v>26709951</v>
      </c>
      <c r="D9" s="23"/>
      <c r="E9" s="23">
        <v>0</v>
      </c>
      <c r="F9" s="23">
        <v>-217141917</v>
      </c>
      <c r="G9" s="23">
        <v>0</v>
      </c>
      <c r="H9" s="23">
        <v>0</v>
      </c>
    </row>
    <row r="10" spans="1:8" x14ac:dyDescent="0.25">
      <c r="A10" s="22" t="s">
        <v>123</v>
      </c>
      <c r="B10" s="23">
        <v>71217813</v>
      </c>
      <c r="C10" s="23">
        <v>0</v>
      </c>
      <c r="D10" s="23"/>
      <c r="E10" s="23">
        <v>0</v>
      </c>
      <c r="F10" s="23">
        <v>-71217813</v>
      </c>
      <c r="G10" s="23">
        <v>0</v>
      </c>
      <c r="H10" s="23">
        <v>0</v>
      </c>
    </row>
    <row r="11" spans="1:8" x14ac:dyDescent="0.25">
      <c r="A11" s="22" t="s">
        <v>134</v>
      </c>
      <c r="B11" s="23">
        <v>856160631</v>
      </c>
      <c r="C11" s="23">
        <v>63273409</v>
      </c>
      <c r="D11" s="23"/>
      <c r="E11" s="23">
        <v>-6073880</v>
      </c>
      <c r="F11" s="23">
        <v>-779702029</v>
      </c>
      <c r="G11" s="23">
        <v>-6144648</v>
      </c>
      <c r="H11" s="23">
        <v>-966665</v>
      </c>
    </row>
    <row r="13" spans="1:8" x14ac:dyDescent="0.25">
      <c r="B13" s="23"/>
      <c r="C13" s="23"/>
      <c r="D13" s="23"/>
      <c r="E13" s="23"/>
      <c r="F13" s="23"/>
      <c r="G13" s="23"/>
      <c r="H1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A17E-6CDA-4D7A-B9F5-4B47AB16E046}">
  <dimension ref="A1:U105"/>
  <sheetViews>
    <sheetView showGridLines="0" topLeftCell="E1" workbookViewId="0">
      <pane ySplit="5" topLeftCell="A93" activePane="bottomLeft" state="frozen"/>
      <selection pane="bottomLeft" activeCell="I101" sqref="I101"/>
    </sheetView>
  </sheetViews>
  <sheetFormatPr baseColWidth="10" defaultRowHeight="15" x14ac:dyDescent="0.25"/>
  <cols>
    <col min="1" max="3" width="11.42578125" style="1"/>
    <col min="4" max="4" width="14.140625" style="2" bestFit="1" customWidth="1"/>
    <col min="5" max="5" width="11.5703125" style="2" bestFit="1" customWidth="1"/>
    <col min="6" max="7" width="13.140625" style="2" bestFit="1" customWidth="1"/>
    <col min="8" max="8" width="14.140625" style="2" bestFit="1" customWidth="1"/>
    <col min="9" max="9" width="13.140625" style="2" bestFit="1" customWidth="1"/>
    <col min="10" max="10" width="14.140625" style="2" bestFit="1" customWidth="1"/>
    <col min="11" max="12" width="11.42578125" style="1"/>
    <col min="13" max="13" width="13.85546875" style="1" bestFit="1" customWidth="1"/>
    <col min="14" max="14" width="15.85546875" style="2" bestFit="1" customWidth="1"/>
    <col min="15" max="15" width="13.85546875" style="2" bestFit="1" customWidth="1"/>
    <col min="16" max="16" width="14.85546875" style="2" bestFit="1" customWidth="1"/>
    <col min="17" max="17" width="12.7109375" style="1" customWidth="1"/>
    <col min="18" max="18" width="13.85546875" style="2" customWidth="1"/>
    <col min="19" max="19" width="14.85546875" style="2" bestFit="1" customWidth="1"/>
    <col min="20" max="16384" width="11.42578125" style="1"/>
  </cols>
  <sheetData>
    <row r="1" spans="1:21" x14ac:dyDescent="0.25">
      <c r="A1" s="42" t="s">
        <v>103</v>
      </c>
      <c r="B1" s="42"/>
      <c r="C1" s="42"/>
      <c r="D1" s="42"/>
      <c r="E1" s="42"/>
      <c r="F1" s="42"/>
      <c r="G1" s="42"/>
      <c r="H1" s="42"/>
      <c r="I1" s="42"/>
    </row>
    <row r="2" spans="1:21" x14ac:dyDescent="0.25">
      <c r="A2" s="42" t="s">
        <v>102</v>
      </c>
      <c r="B2" s="42"/>
      <c r="C2" s="42"/>
      <c r="D2" s="42"/>
      <c r="E2" s="42"/>
      <c r="F2" s="42"/>
      <c r="G2" s="42"/>
      <c r="H2" s="42"/>
      <c r="I2" s="42"/>
    </row>
    <row r="3" spans="1:21" x14ac:dyDescent="0.25">
      <c r="A3" s="42" t="s">
        <v>105</v>
      </c>
      <c r="B3" s="42"/>
      <c r="C3" s="42"/>
      <c r="D3" s="42"/>
      <c r="E3" s="42"/>
      <c r="F3" s="42"/>
      <c r="G3" s="42"/>
      <c r="H3" s="42"/>
      <c r="I3" s="42"/>
    </row>
    <row r="5" spans="1:21" ht="30" customHeight="1" x14ac:dyDescent="0.25">
      <c r="A5" s="7" t="s">
        <v>101</v>
      </c>
      <c r="B5" s="7" t="s">
        <v>100</v>
      </c>
      <c r="C5" s="7" t="s">
        <v>99</v>
      </c>
      <c r="D5" s="8" t="s">
        <v>98</v>
      </c>
      <c r="E5" s="8" t="s">
        <v>97</v>
      </c>
      <c r="F5" s="8" t="s">
        <v>96</v>
      </c>
      <c r="G5" s="8" t="s">
        <v>95</v>
      </c>
      <c r="H5" s="24" t="s">
        <v>144</v>
      </c>
      <c r="I5" s="8" t="s">
        <v>94</v>
      </c>
      <c r="J5" s="24" t="s">
        <v>136</v>
      </c>
      <c r="K5" s="12" t="s">
        <v>93</v>
      </c>
      <c r="L5" s="9" t="s">
        <v>112</v>
      </c>
      <c r="M5" s="9" t="s">
        <v>115</v>
      </c>
      <c r="N5" s="11" t="s">
        <v>108</v>
      </c>
      <c r="O5" s="11" t="s">
        <v>113</v>
      </c>
      <c r="P5" s="11" t="s">
        <v>109</v>
      </c>
      <c r="Q5" s="10" t="s">
        <v>116</v>
      </c>
      <c r="R5" s="11" t="s">
        <v>110</v>
      </c>
      <c r="S5" s="11" t="s">
        <v>111</v>
      </c>
      <c r="T5" s="10" t="s">
        <v>107</v>
      </c>
      <c r="U5" s="10" t="s">
        <v>119</v>
      </c>
    </row>
    <row r="6" spans="1:21" x14ac:dyDescent="0.25">
      <c r="A6" s="4" t="s">
        <v>92</v>
      </c>
      <c r="B6" s="6">
        <v>43281</v>
      </c>
      <c r="C6" s="6">
        <v>43290</v>
      </c>
      <c r="D6" s="5">
        <v>32064851</v>
      </c>
      <c r="E6" s="5">
        <v>0</v>
      </c>
      <c r="F6" s="5">
        <v>2261000</v>
      </c>
      <c r="G6" s="5">
        <v>28632335</v>
      </c>
      <c r="H6" s="5">
        <v>1171516</v>
      </c>
      <c r="I6" s="5">
        <v>0</v>
      </c>
      <c r="J6" s="5">
        <v>1171516</v>
      </c>
      <c r="K6" s="13" t="s">
        <v>0</v>
      </c>
      <c r="L6" s="14" t="str">
        <f>VLOOKUP(A6,'[1]X PAGAR'!F$1:S$98,1,0)</f>
        <v>RCS184002</v>
      </c>
      <c r="M6" s="14">
        <v>0</v>
      </c>
      <c r="N6" s="18">
        <f>VLOOKUP(A6,'[1]X PAGAR'!F$1:T$98,8,0)</f>
        <v>-1171516</v>
      </c>
      <c r="O6" s="16">
        <v>0</v>
      </c>
      <c r="P6" s="15">
        <v>0</v>
      </c>
      <c r="Q6" s="19">
        <f>J6+M6+N6+O6+P6</f>
        <v>0</v>
      </c>
      <c r="R6" s="16" t="e">
        <v>#N/A</v>
      </c>
      <c r="S6" s="16" t="e">
        <v>#N/A</v>
      </c>
      <c r="T6" s="21" t="s">
        <v>117</v>
      </c>
      <c r="U6" s="15" t="s">
        <v>120</v>
      </c>
    </row>
    <row r="7" spans="1:21" x14ac:dyDescent="0.25">
      <c r="A7" s="4" t="s">
        <v>91</v>
      </c>
      <c r="B7" s="6">
        <v>43281</v>
      </c>
      <c r="C7" s="6">
        <v>43374</v>
      </c>
      <c r="D7" s="5">
        <v>17368668</v>
      </c>
      <c r="E7" s="5">
        <v>0</v>
      </c>
      <c r="F7" s="5">
        <v>0</v>
      </c>
      <c r="G7" s="5">
        <v>0</v>
      </c>
      <c r="H7" s="5">
        <v>17368668</v>
      </c>
      <c r="I7" s="5">
        <v>0</v>
      </c>
      <c r="J7" s="5">
        <v>17368668</v>
      </c>
      <c r="K7" s="13" t="s">
        <v>0</v>
      </c>
      <c r="L7" s="14" t="str">
        <f>VLOOKUP(A7,'[1]X PAGAR'!F$1:S$98,1,0)</f>
        <v>RCS184281</v>
      </c>
      <c r="M7" s="14">
        <v>0</v>
      </c>
      <c r="N7" s="18">
        <f>VLOOKUP(A7,'[1]X PAGAR'!F$1:T$98,8,0)</f>
        <v>-17368668</v>
      </c>
      <c r="O7" s="16">
        <v>0</v>
      </c>
      <c r="P7" s="15">
        <v>0</v>
      </c>
      <c r="Q7" s="19">
        <f t="shared" ref="Q7:Q70" si="0">J7+M7+N7+O7+P7</f>
        <v>0</v>
      </c>
      <c r="R7" s="16" t="e">
        <v>#N/A</v>
      </c>
      <c r="S7" s="16" t="e">
        <v>#N/A</v>
      </c>
      <c r="T7" s="21" t="s">
        <v>117</v>
      </c>
      <c r="U7" s="15" t="s">
        <v>121</v>
      </c>
    </row>
    <row r="8" spans="1:21" x14ac:dyDescent="0.25">
      <c r="A8" s="4" t="s">
        <v>90</v>
      </c>
      <c r="B8" s="6">
        <v>43281</v>
      </c>
      <c r="C8" s="6">
        <v>43593</v>
      </c>
      <c r="D8" s="5">
        <v>172431</v>
      </c>
      <c r="E8" s="5">
        <v>0</v>
      </c>
      <c r="F8" s="5">
        <v>0</v>
      </c>
      <c r="G8" s="5">
        <v>0</v>
      </c>
      <c r="H8" s="5">
        <v>172431</v>
      </c>
      <c r="I8" s="5">
        <v>0</v>
      </c>
      <c r="J8" s="5">
        <v>172431</v>
      </c>
      <c r="K8" s="13" t="s">
        <v>0</v>
      </c>
      <c r="L8" s="14" t="str">
        <f>VLOOKUP(A8,'[1]X PAGAR'!F$1:S$98,1,0)</f>
        <v>RCS184217</v>
      </c>
      <c r="M8" s="14">
        <v>0</v>
      </c>
      <c r="N8" s="18">
        <f>VLOOKUP(A8,'[1]X PAGAR'!F$1:T$98,8,0)</f>
        <v>-172431</v>
      </c>
      <c r="O8" s="16">
        <v>0</v>
      </c>
      <c r="P8" s="15">
        <v>0</v>
      </c>
      <c r="Q8" s="19">
        <f t="shared" si="0"/>
        <v>0</v>
      </c>
      <c r="R8" s="16" t="e">
        <v>#N/A</v>
      </c>
      <c r="S8" s="16" t="e">
        <v>#N/A</v>
      </c>
      <c r="T8" s="21" t="s">
        <v>117</v>
      </c>
      <c r="U8" s="15" t="s">
        <v>122</v>
      </c>
    </row>
    <row r="9" spans="1:21" x14ac:dyDescent="0.25">
      <c r="A9" s="4" t="s">
        <v>89</v>
      </c>
      <c r="B9" s="6">
        <v>43364</v>
      </c>
      <c r="C9" s="6">
        <v>43406</v>
      </c>
      <c r="D9" s="5">
        <v>58753897</v>
      </c>
      <c r="E9" s="5">
        <v>0</v>
      </c>
      <c r="F9" s="5">
        <v>9056318</v>
      </c>
      <c r="G9" s="5">
        <v>14289</v>
      </c>
      <c r="H9" s="5">
        <v>49683290</v>
      </c>
      <c r="I9" s="5">
        <v>0</v>
      </c>
      <c r="J9" s="5">
        <v>49683290</v>
      </c>
      <c r="K9" s="13" t="s">
        <v>0</v>
      </c>
      <c r="L9" s="14" t="str">
        <f>VLOOKUP(A9,'[1]X PAGAR'!F$1:S$98,1,0)</f>
        <v>RCS186666</v>
      </c>
      <c r="M9" s="14">
        <v>0</v>
      </c>
      <c r="N9" s="18">
        <f>VLOOKUP(A9,'[1]X PAGAR'!F$1:T$98,8,0)</f>
        <v>-49683290</v>
      </c>
      <c r="O9" s="16">
        <v>0</v>
      </c>
      <c r="P9" s="15">
        <v>0</v>
      </c>
      <c r="Q9" s="19">
        <f t="shared" si="0"/>
        <v>0</v>
      </c>
      <c r="R9" s="16" t="e">
        <v>#N/A</v>
      </c>
      <c r="S9" s="16" t="e">
        <v>#N/A</v>
      </c>
      <c r="T9" s="21" t="s">
        <v>117</v>
      </c>
      <c r="U9" s="15" t="s">
        <v>120</v>
      </c>
    </row>
    <row r="10" spans="1:21" x14ac:dyDescent="0.25">
      <c r="A10" s="4" t="s">
        <v>88</v>
      </c>
      <c r="B10" s="6">
        <v>43376</v>
      </c>
      <c r="C10" s="6">
        <v>43593</v>
      </c>
      <c r="D10" s="5">
        <v>441448</v>
      </c>
      <c r="E10" s="5">
        <v>0</v>
      </c>
      <c r="F10" s="5">
        <v>0</v>
      </c>
      <c r="G10" s="5">
        <v>0</v>
      </c>
      <c r="H10" s="5">
        <v>441448</v>
      </c>
      <c r="I10" s="5">
        <v>0</v>
      </c>
      <c r="J10" s="5">
        <v>441448</v>
      </c>
      <c r="K10" s="13" t="s">
        <v>0</v>
      </c>
      <c r="L10" s="14" t="str">
        <f>VLOOKUP(A10,'[1]X PAGAR'!F$1:S$98,1,0)</f>
        <v>RCS187103</v>
      </c>
      <c r="M10" s="14">
        <v>0</v>
      </c>
      <c r="N10" s="18">
        <f>VLOOKUP(A10,'[1]X PAGAR'!F$1:T$98,8,0)</f>
        <v>-441448</v>
      </c>
      <c r="O10" s="16">
        <v>0</v>
      </c>
      <c r="P10" s="15">
        <v>0</v>
      </c>
      <c r="Q10" s="19">
        <f t="shared" si="0"/>
        <v>0</v>
      </c>
      <c r="R10" s="16" t="e">
        <v>#N/A</v>
      </c>
      <c r="S10" s="16" t="e">
        <v>#N/A</v>
      </c>
      <c r="T10" s="21" t="s">
        <v>117</v>
      </c>
      <c r="U10" s="15" t="s">
        <v>122</v>
      </c>
    </row>
    <row r="11" spans="1:21" x14ac:dyDescent="0.25">
      <c r="A11" s="4" t="s">
        <v>87</v>
      </c>
      <c r="B11" s="6">
        <v>43376</v>
      </c>
      <c r="C11" s="6">
        <v>43406</v>
      </c>
      <c r="D11" s="5">
        <v>72351651</v>
      </c>
      <c r="E11" s="5">
        <v>0</v>
      </c>
      <c r="F11" s="5">
        <v>1133838</v>
      </c>
      <c r="G11" s="5">
        <v>0</v>
      </c>
      <c r="H11" s="5">
        <v>71217813</v>
      </c>
      <c r="I11" s="5">
        <v>0</v>
      </c>
      <c r="J11" s="5">
        <v>71217813</v>
      </c>
      <c r="K11" s="13" t="s">
        <v>0</v>
      </c>
      <c r="L11" s="14" t="str">
        <f>VLOOKUP(A11,'[1]X PAGAR'!F$1:S$98,1,0)</f>
        <v>RCS187151</v>
      </c>
      <c r="M11" s="14">
        <v>0</v>
      </c>
      <c r="N11" s="18">
        <f>VLOOKUP(A11,'[1]X PAGAR'!F$1:T$98,8,0)-1365150</f>
        <v>-71217813</v>
      </c>
      <c r="O11" s="16">
        <v>0</v>
      </c>
      <c r="P11" s="16">
        <v>0</v>
      </c>
      <c r="Q11" s="19">
        <f>H11+M11+N11</f>
        <v>0</v>
      </c>
      <c r="R11" s="16" t="e">
        <v>#N/A</v>
      </c>
      <c r="S11" s="16" t="e">
        <v>#N/A</v>
      </c>
      <c r="T11" s="21" t="s">
        <v>117</v>
      </c>
      <c r="U11" s="15" t="s">
        <v>123</v>
      </c>
    </row>
    <row r="12" spans="1:21" x14ac:dyDescent="0.25">
      <c r="A12" s="4" t="s">
        <v>86</v>
      </c>
      <c r="B12" s="6">
        <v>43398</v>
      </c>
      <c r="C12" s="6">
        <v>43405</v>
      </c>
      <c r="D12" s="5">
        <v>1703541</v>
      </c>
      <c r="E12" s="5">
        <v>0</v>
      </c>
      <c r="F12" s="5">
        <v>288200</v>
      </c>
      <c r="G12" s="5">
        <v>1292241</v>
      </c>
      <c r="H12" s="5">
        <v>123100</v>
      </c>
      <c r="I12" s="5">
        <v>0</v>
      </c>
      <c r="J12" s="5">
        <v>123100</v>
      </c>
      <c r="K12" s="13" t="s">
        <v>0</v>
      </c>
      <c r="L12" s="14" t="str">
        <f>VLOOKUP(A12,'[1]X PAGAR'!F$1:S$98,1,0)</f>
        <v>RCS187954</v>
      </c>
      <c r="M12" s="14">
        <v>0</v>
      </c>
      <c r="N12" s="18">
        <f>VLOOKUP(A12,'[1]X PAGAR'!F$1:T$98,8,0)</f>
        <v>-123100</v>
      </c>
      <c r="O12" s="16">
        <v>0</v>
      </c>
      <c r="P12" s="15">
        <v>0</v>
      </c>
      <c r="Q12" s="19">
        <f t="shared" si="0"/>
        <v>0</v>
      </c>
      <c r="R12" s="16" t="e">
        <v>#N/A</v>
      </c>
      <c r="S12" s="16" t="e">
        <v>#N/A</v>
      </c>
      <c r="T12" s="21" t="s">
        <v>117</v>
      </c>
      <c r="U12" s="15" t="s">
        <v>122</v>
      </c>
    </row>
    <row r="13" spans="1:21" x14ac:dyDescent="0.25">
      <c r="A13" s="4" t="s">
        <v>85</v>
      </c>
      <c r="B13" s="6">
        <v>43398</v>
      </c>
      <c r="C13" s="6">
        <v>43405</v>
      </c>
      <c r="D13" s="5">
        <v>16079156</v>
      </c>
      <c r="E13" s="5">
        <v>0</v>
      </c>
      <c r="F13" s="5">
        <v>454422</v>
      </c>
      <c r="G13" s="5">
        <v>0</v>
      </c>
      <c r="H13" s="5">
        <v>15624734</v>
      </c>
      <c r="I13" s="5">
        <v>0</v>
      </c>
      <c r="J13" s="5">
        <v>15624734</v>
      </c>
      <c r="K13" s="13" t="s">
        <v>0</v>
      </c>
      <c r="L13" s="14" t="str">
        <f>VLOOKUP(A13,'[1]X PAGAR'!F$1:S$98,1,0)</f>
        <v>RCS187914</v>
      </c>
      <c r="M13" s="14">
        <v>0</v>
      </c>
      <c r="N13" s="18">
        <f>VLOOKUP(A13,'[1]X PAGAR'!F$1:T$98,8,0)-145578</f>
        <v>-15624734</v>
      </c>
      <c r="O13" s="16">
        <v>0</v>
      </c>
      <c r="P13" s="16">
        <v>0</v>
      </c>
      <c r="Q13" s="19">
        <f t="shared" ref="Q13:Q14" si="1">H13+M13+N13</f>
        <v>0</v>
      </c>
      <c r="R13" s="16" t="e">
        <v>#N/A</v>
      </c>
      <c r="S13" s="16" t="e">
        <v>#N/A</v>
      </c>
      <c r="T13" s="21" t="s">
        <v>117</v>
      </c>
      <c r="U13" s="15" t="s">
        <v>121</v>
      </c>
    </row>
    <row r="14" spans="1:21" x14ac:dyDescent="0.25">
      <c r="A14" s="4" t="s">
        <v>84</v>
      </c>
      <c r="B14" s="6">
        <v>43430</v>
      </c>
      <c r="C14" s="6">
        <v>43468</v>
      </c>
      <c r="D14" s="5">
        <v>152110532</v>
      </c>
      <c r="E14" s="5">
        <v>0</v>
      </c>
      <c r="F14" s="5">
        <v>11098580</v>
      </c>
      <c r="G14" s="5">
        <v>91348474</v>
      </c>
      <c r="H14" s="5">
        <v>49663478</v>
      </c>
      <c r="I14" s="5">
        <v>0</v>
      </c>
      <c r="J14" s="5">
        <v>49663478</v>
      </c>
      <c r="K14" s="13" t="s">
        <v>0</v>
      </c>
      <c r="L14" s="14" t="str">
        <f>VLOOKUP(A14,'[1]X PAGAR'!F$1:S$98,1,0)</f>
        <v>RCS189431</v>
      </c>
      <c r="M14" s="14">
        <v>0</v>
      </c>
      <c r="N14" s="18">
        <f>VLOOKUP(A14,'[1]X PAGAR'!F$1:T$98,8,0)-7439177</f>
        <v>-49663478</v>
      </c>
      <c r="O14" s="16">
        <v>0</v>
      </c>
      <c r="P14" s="16">
        <v>0</v>
      </c>
      <c r="Q14" s="19">
        <f t="shared" si="1"/>
        <v>0</v>
      </c>
      <c r="R14" s="16" t="e">
        <v>#N/A</v>
      </c>
      <c r="S14" s="16" t="e">
        <v>#N/A</v>
      </c>
      <c r="T14" s="21" t="s">
        <v>117</v>
      </c>
      <c r="U14" s="15" t="s">
        <v>120</v>
      </c>
    </row>
    <row r="15" spans="1:21" x14ac:dyDescent="0.25">
      <c r="A15" s="4" t="s">
        <v>83</v>
      </c>
      <c r="B15" s="6">
        <v>43439</v>
      </c>
      <c r="C15" s="6">
        <v>43440</v>
      </c>
      <c r="D15" s="5">
        <v>54695679</v>
      </c>
      <c r="E15" s="5">
        <v>0</v>
      </c>
      <c r="F15" s="5">
        <v>311380</v>
      </c>
      <c r="G15" s="5">
        <v>49957377</v>
      </c>
      <c r="H15" s="5">
        <v>4426922</v>
      </c>
      <c r="I15" s="5">
        <v>0</v>
      </c>
      <c r="J15" s="5">
        <v>4426922</v>
      </c>
      <c r="K15" s="13" t="s">
        <v>0</v>
      </c>
      <c r="L15" s="14" t="str">
        <f>VLOOKUP(A15,'[1]X PAGAR'!F$1:S$98,1,0)</f>
        <v>RCS189693</v>
      </c>
      <c r="M15" s="14">
        <v>0</v>
      </c>
      <c r="N15" s="18">
        <f>VLOOKUP(A15,'[1]X PAGAR'!F$1:T$98,8,0)</f>
        <v>-4426922</v>
      </c>
      <c r="O15" s="16">
        <v>0</v>
      </c>
      <c r="P15" s="15">
        <v>0</v>
      </c>
      <c r="Q15" s="19">
        <f t="shared" si="0"/>
        <v>0</v>
      </c>
      <c r="R15" s="16" t="e">
        <v>#N/A</v>
      </c>
      <c r="S15" s="16" t="e">
        <v>#N/A</v>
      </c>
      <c r="T15" s="21" t="s">
        <v>117</v>
      </c>
      <c r="U15" s="15" t="s">
        <v>120</v>
      </c>
    </row>
    <row r="16" spans="1:21" x14ac:dyDescent="0.25">
      <c r="A16" s="4" t="s">
        <v>82</v>
      </c>
      <c r="B16" s="6">
        <v>43439</v>
      </c>
      <c r="C16" s="6">
        <v>43565</v>
      </c>
      <c r="D16" s="5">
        <v>2163433</v>
      </c>
      <c r="E16" s="5">
        <v>0</v>
      </c>
      <c r="F16" s="5">
        <v>843739</v>
      </c>
      <c r="G16" s="5">
        <v>0</v>
      </c>
      <c r="H16" s="5">
        <v>1319694</v>
      </c>
      <c r="I16" s="5">
        <v>0</v>
      </c>
      <c r="J16" s="5">
        <v>1319694</v>
      </c>
      <c r="K16" s="13" t="s">
        <v>0</v>
      </c>
      <c r="L16" s="14" t="str">
        <f>VLOOKUP(A16,'[1]X PAGAR'!F$1:S$98,1,0)</f>
        <v>RCS189694</v>
      </c>
      <c r="M16" s="14">
        <v>0</v>
      </c>
      <c r="N16" s="18">
        <f>VLOOKUP(A16,'[1]X PAGAR'!F$1:T$98,8,0)</f>
        <v>-1319694</v>
      </c>
      <c r="O16" s="16">
        <v>0</v>
      </c>
      <c r="P16" s="15">
        <v>0</v>
      </c>
      <c r="Q16" s="19">
        <f t="shared" si="0"/>
        <v>0</v>
      </c>
      <c r="R16" s="16" t="e">
        <v>#N/A</v>
      </c>
      <c r="S16" s="16" t="e">
        <v>#N/A</v>
      </c>
      <c r="T16" s="21" t="s">
        <v>117</v>
      </c>
      <c r="U16" s="15" t="s">
        <v>122</v>
      </c>
    </row>
    <row r="17" spans="1:21" x14ac:dyDescent="0.25">
      <c r="A17" s="4" t="s">
        <v>81</v>
      </c>
      <c r="B17" s="6">
        <v>43469</v>
      </c>
      <c r="C17" s="6">
        <v>43475</v>
      </c>
      <c r="D17" s="5">
        <v>26256786</v>
      </c>
      <c r="E17" s="5">
        <v>0</v>
      </c>
      <c r="F17" s="5">
        <v>2126418</v>
      </c>
      <c r="G17" s="5">
        <v>0</v>
      </c>
      <c r="H17" s="5">
        <v>24130368</v>
      </c>
      <c r="I17" s="5">
        <v>0</v>
      </c>
      <c r="J17" s="5">
        <v>24130368</v>
      </c>
      <c r="K17" s="13" t="s">
        <v>0</v>
      </c>
      <c r="L17" s="14" t="str">
        <f>VLOOKUP(A17,'[1]X PAGAR'!F$1:S$98,1,0)</f>
        <v>RCS205248</v>
      </c>
      <c r="M17" s="14">
        <v>0</v>
      </c>
      <c r="N17" s="18">
        <f>VLOOKUP(A17,'[1]X PAGAR'!F$1:T$98,8,0)-577764</f>
        <v>-24130368</v>
      </c>
      <c r="O17" s="16">
        <v>0</v>
      </c>
      <c r="P17" s="16">
        <v>0</v>
      </c>
      <c r="Q17" s="19">
        <f>H17+M17+N17</f>
        <v>0</v>
      </c>
      <c r="R17" s="16" t="e">
        <v>#N/A</v>
      </c>
      <c r="S17" s="16" t="e">
        <v>#N/A</v>
      </c>
      <c r="T17" s="21" t="s">
        <v>117</v>
      </c>
      <c r="U17" s="15" t="s">
        <v>120</v>
      </c>
    </row>
    <row r="18" spans="1:21" x14ac:dyDescent="0.25">
      <c r="A18" s="4" t="s">
        <v>80</v>
      </c>
      <c r="B18" s="6">
        <v>43494</v>
      </c>
      <c r="C18" s="6">
        <v>43503</v>
      </c>
      <c r="D18" s="5">
        <v>2231255</v>
      </c>
      <c r="E18" s="5">
        <v>0</v>
      </c>
      <c r="F18" s="5">
        <v>0</v>
      </c>
      <c r="G18" s="5">
        <v>1040454</v>
      </c>
      <c r="H18" s="5">
        <v>1190801</v>
      </c>
      <c r="I18" s="5">
        <v>0</v>
      </c>
      <c r="J18" s="5">
        <v>1190801</v>
      </c>
      <c r="K18" s="13" t="s">
        <v>0</v>
      </c>
      <c r="L18" s="14" t="str">
        <f>VLOOKUP(A18,'[1]X PAGAR'!F$1:S$98,1,0)</f>
        <v>RCS206130</v>
      </c>
      <c r="M18" s="14">
        <v>0</v>
      </c>
      <c r="N18" s="18">
        <f>VLOOKUP(A18,'[1]X PAGAR'!F$1:T$98,8,0)</f>
        <v>-1190801</v>
      </c>
      <c r="O18" s="16">
        <v>0</v>
      </c>
      <c r="P18" s="15">
        <v>0</v>
      </c>
      <c r="Q18" s="19">
        <f t="shared" si="0"/>
        <v>0</v>
      </c>
      <c r="R18" s="16" t="e">
        <v>#N/A</v>
      </c>
      <c r="S18" s="16" t="e">
        <v>#N/A</v>
      </c>
      <c r="T18" s="21" t="s">
        <v>117</v>
      </c>
      <c r="U18" s="15" t="s">
        <v>125</v>
      </c>
    </row>
    <row r="19" spans="1:21" ht="24" x14ac:dyDescent="0.25">
      <c r="A19" s="4" t="s">
        <v>79</v>
      </c>
      <c r="B19" s="6">
        <v>43521</v>
      </c>
      <c r="C19" s="6">
        <v>43531</v>
      </c>
      <c r="D19" s="5">
        <v>35037010</v>
      </c>
      <c r="E19" s="5">
        <v>0</v>
      </c>
      <c r="F19" s="5">
        <v>303774</v>
      </c>
      <c r="G19" s="5">
        <v>11507673</v>
      </c>
      <c r="H19" s="5">
        <v>23225563</v>
      </c>
      <c r="I19" s="5">
        <v>0</v>
      </c>
      <c r="J19" s="5">
        <v>23225563</v>
      </c>
      <c r="K19" s="13" t="s">
        <v>0</v>
      </c>
      <c r="L19" s="14" t="str">
        <f>VLOOKUP(A19,'[1]X PAGAR'!F$1:S$98,1,0)</f>
        <v>RCS207740</v>
      </c>
      <c r="M19" s="14">
        <v>0</v>
      </c>
      <c r="N19" s="18">
        <f>VLOOKUP(A19,'[1]X PAGAR'!F$1:T$98,8,0)-101258</f>
        <v>-22258898</v>
      </c>
      <c r="O19" s="16">
        <v>0</v>
      </c>
      <c r="P19" s="16">
        <v>-966665</v>
      </c>
      <c r="Q19" s="19">
        <f>H19+M19+N19+P19</f>
        <v>0</v>
      </c>
      <c r="R19" s="20">
        <v>2000251533</v>
      </c>
      <c r="S19" s="16" t="s">
        <v>147</v>
      </c>
      <c r="T19" s="21" t="s">
        <v>118</v>
      </c>
      <c r="U19" s="15" t="s">
        <v>120</v>
      </c>
    </row>
    <row r="20" spans="1:21" x14ac:dyDescent="0.25">
      <c r="A20" s="4" t="s">
        <v>78</v>
      </c>
      <c r="B20" s="6">
        <v>43531</v>
      </c>
      <c r="C20" s="6">
        <v>43532</v>
      </c>
      <c r="D20" s="5">
        <v>59961452</v>
      </c>
      <c r="E20" s="5">
        <v>0</v>
      </c>
      <c r="F20" s="5">
        <v>908705</v>
      </c>
      <c r="G20" s="5">
        <v>58788352</v>
      </c>
      <c r="H20" s="5">
        <v>264395</v>
      </c>
      <c r="I20" s="5">
        <v>0</v>
      </c>
      <c r="J20" s="5">
        <v>264395</v>
      </c>
      <c r="K20" s="13" t="s">
        <v>0</v>
      </c>
      <c r="L20" s="14" t="str">
        <f>VLOOKUP(A20,'[1]X PAGAR'!F$1:S$98,1,0)</f>
        <v>RCS208143</v>
      </c>
      <c r="M20" s="14">
        <v>0</v>
      </c>
      <c r="N20" s="18">
        <f>VLOOKUP(A20,'[1]X PAGAR'!F$1:T$98,8,0)</f>
        <v>-264395</v>
      </c>
      <c r="O20" s="16">
        <v>0</v>
      </c>
      <c r="P20" s="15">
        <v>0</v>
      </c>
      <c r="Q20" s="19">
        <f t="shared" si="0"/>
        <v>0</v>
      </c>
      <c r="R20" s="16" t="e">
        <v>#N/A</v>
      </c>
      <c r="S20" s="16" t="e">
        <v>#N/A</v>
      </c>
      <c r="T20" s="21" t="s">
        <v>117</v>
      </c>
      <c r="U20" s="15" t="s">
        <v>120</v>
      </c>
    </row>
    <row r="21" spans="1:21" x14ac:dyDescent="0.25">
      <c r="A21" s="4" t="s">
        <v>77</v>
      </c>
      <c r="B21" s="6">
        <v>43554</v>
      </c>
      <c r="C21" s="6">
        <v>43560</v>
      </c>
      <c r="D21" s="5">
        <v>100583722</v>
      </c>
      <c r="E21" s="5">
        <v>16126</v>
      </c>
      <c r="F21" s="5">
        <v>1603408</v>
      </c>
      <c r="G21" s="5">
        <v>59560049</v>
      </c>
      <c r="H21" s="5">
        <v>39436391</v>
      </c>
      <c r="I21" s="5">
        <v>0</v>
      </c>
      <c r="J21" s="5">
        <v>39436391</v>
      </c>
      <c r="K21" s="13" t="s">
        <v>0</v>
      </c>
      <c r="L21" s="14" t="str">
        <f>VLOOKUP(A21,'[1]X PAGAR'!F$1:S$98,1,0)</f>
        <v>RCS209200</v>
      </c>
      <c r="M21" s="14">
        <v>0</v>
      </c>
      <c r="N21" s="18">
        <f>VLOOKUP(A21,'[1]X PAGAR'!F$1:T$98,8,0)-2482707</f>
        <v>-39436391</v>
      </c>
      <c r="O21" s="16">
        <v>0</v>
      </c>
      <c r="P21" s="16">
        <v>0</v>
      </c>
      <c r="Q21" s="19">
        <f>H21+M21+N21</f>
        <v>0</v>
      </c>
      <c r="R21" s="16" t="e">
        <v>#N/A</v>
      </c>
      <c r="S21" s="16" t="e">
        <v>#N/A</v>
      </c>
      <c r="T21" s="21" t="s">
        <v>117</v>
      </c>
      <c r="U21" s="15" t="s">
        <v>126</v>
      </c>
    </row>
    <row r="22" spans="1:21" x14ac:dyDescent="0.25">
      <c r="A22" s="4" t="s">
        <v>76</v>
      </c>
      <c r="B22" s="6">
        <v>43559</v>
      </c>
      <c r="C22" s="6">
        <v>43563</v>
      </c>
      <c r="D22" s="5">
        <v>645135</v>
      </c>
      <c r="E22" s="5">
        <v>0</v>
      </c>
      <c r="F22" s="5">
        <v>0</v>
      </c>
      <c r="G22" s="5">
        <v>0</v>
      </c>
      <c r="H22" s="5">
        <v>645135</v>
      </c>
      <c r="I22" s="5">
        <v>0</v>
      </c>
      <c r="J22" s="5">
        <v>645135</v>
      </c>
      <c r="K22" s="13" t="s">
        <v>0</v>
      </c>
      <c r="L22" s="14" t="str">
        <f>VLOOKUP(A22,'[1]X PAGAR'!F$1:S$98,1,0)</f>
        <v>RCS209410</v>
      </c>
      <c r="M22" s="14">
        <v>0</v>
      </c>
      <c r="N22" s="18">
        <f>VLOOKUP(A22,'[1]X PAGAR'!F$1:T$98,8,0)</f>
        <v>-645135</v>
      </c>
      <c r="O22" s="16">
        <v>0</v>
      </c>
      <c r="P22" s="15">
        <v>0</v>
      </c>
      <c r="Q22" s="19">
        <f t="shared" si="0"/>
        <v>0</v>
      </c>
      <c r="R22" s="16" t="e">
        <v>#N/A</v>
      </c>
      <c r="S22" s="16" t="e">
        <v>#N/A</v>
      </c>
      <c r="T22" s="21" t="s">
        <v>117</v>
      </c>
      <c r="U22" s="15" t="s">
        <v>122</v>
      </c>
    </row>
    <row r="23" spans="1:21" x14ac:dyDescent="0.25">
      <c r="A23" s="4" t="s">
        <v>75</v>
      </c>
      <c r="B23" s="6">
        <v>43565</v>
      </c>
      <c r="C23" s="6">
        <v>43587</v>
      </c>
      <c r="D23" s="5">
        <v>182701</v>
      </c>
      <c r="E23" s="5">
        <v>0</v>
      </c>
      <c r="F23" s="5">
        <v>0</v>
      </c>
      <c r="G23" s="5">
        <v>0</v>
      </c>
      <c r="H23" s="5">
        <v>182701</v>
      </c>
      <c r="I23" s="5">
        <v>0</v>
      </c>
      <c r="J23" s="5">
        <v>182701</v>
      </c>
      <c r="K23" s="13" t="s">
        <v>0</v>
      </c>
      <c r="L23" s="14" t="str">
        <f>VLOOKUP(A23,'[1]X PAGAR'!F$1:S$98,1,0)</f>
        <v>RCS209588</v>
      </c>
      <c r="M23" s="14">
        <v>0</v>
      </c>
      <c r="N23" s="18">
        <f>VLOOKUP(A23,'[1]X PAGAR'!F$1:T$98,8,0)</f>
        <v>-182701</v>
      </c>
      <c r="O23" s="16">
        <v>0</v>
      </c>
      <c r="P23" s="15">
        <v>0</v>
      </c>
      <c r="Q23" s="19">
        <f t="shared" si="0"/>
        <v>0</v>
      </c>
      <c r="R23" s="16" t="e">
        <v>#N/A</v>
      </c>
      <c r="S23" s="16" t="e">
        <v>#N/A</v>
      </c>
      <c r="T23" s="21" t="s">
        <v>117</v>
      </c>
      <c r="U23" s="15" t="s">
        <v>122</v>
      </c>
    </row>
    <row r="24" spans="1:21" x14ac:dyDescent="0.25">
      <c r="A24" s="4" t="s">
        <v>74</v>
      </c>
      <c r="B24" s="6">
        <v>43565</v>
      </c>
      <c r="C24" s="6">
        <v>43587</v>
      </c>
      <c r="D24" s="5">
        <v>200092</v>
      </c>
      <c r="E24" s="5">
        <v>0</v>
      </c>
      <c r="F24" s="5">
        <v>0</v>
      </c>
      <c r="G24" s="5">
        <v>0</v>
      </c>
      <c r="H24" s="5">
        <v>200092</v>
      </c>
      <c r="I24" s="5">
        <v>0</v>
      </c>
      <c r="J24" s="5">
        <v>200092</v>
      </c>
      <c r="K24" s="13" t="s">
        <v>0</v>
      </c>
      <c r="L24" s="14" t="str">
        <f>VLOOKUP(A24,'[1]X PAGAR'!F$1:S$98,1,0)</f>
        <v>RCS209595</v>
      </c>
      <c r="M24" s="14">
        <v>0</v>
      </c>
      <c r="N24" s="18">
        <f>VLOOKUP(A24,'[1]X PAGAR'!F$1:T$98,8,0)</f>
        <v>-200092</v>
      </c>
      <c r="O24" s="16">
        <v>0</v>
      </c>
      <c r="P24" s="15">
        <v>0</v>
      </c>
      <c r="Q24" s="19">
        <f t="shared" si="0"/>
        <v>0</v>
      </c>
      <c r="R24" s="16" t="e">
        <v>#N/A</v>
      </c>
      <c r="S24" s="16" t="e">
        <v>#N/A</v>
      </c>
      <c r="T24" s="21" t="s">
        <v>117</v>
      </c>
      <c r="U24" s="15" t="s">
        <v>120</v>
      </c>
    </row>
    <row r="25" spans="1:21" x14ac:dyDescent="0.25">
      <c r="A25" s="4" t="s">
        <v>73</v>
      </c>
      <c r="B25" s="6">
        <v>43596</v>
      </c>
      <c r="C25" s="6">
        <v>43651</v>
      </c>
      <c r="D25" s="5">
        <v>14387</v>
      </c>
      <c r="E25" s="5">
        <v>0</v>
      </c>
      <c r="F25" s="5">
        <v>0</v>
      </c>
      <c r="G25" s="5">
        <v>0</v>
      </c>
      <c r="H25" s="5">
        <v>14387</v>
      </c>
      <c r="I25" s="5">
        <v>0</v>
      </c>
      <c r="J25" s="5">
        <v>14387</v>
      </c>
      <c r="K25" s="13" t="s">
        <v>0</v>
      </c>
      <c r="L25" s="14" t="str">
        <f>VLOOKUP(A25,'[1]X PAGAR'!F$1:S$98,1,0)</f>
        <v>RCS210972</v>
      </c>
      <c r="M25" s="14">
        <v>0</v>
      </c>
      <c r="N25" s="18">
        <f>VLOOKUP(A25,'[1]X PAGAR'!F$1:T$98,8,0)</f>
        <v>-14387</v>
      </c>
      <c r="O25" s="16">
        <v>0</v>
      </c>
      <c r="P25" s="15">
        <v>0</v>
      </c>
      <c r="Q25" s="19">
        <f t="shared" si="0"/>
        <v>0</v>
      </c>
      <c r="R25" s="16" t="e">
        <v>#N/A</v>
      </c>
      <c r="S25" s="16" t="e">
        <v>#N/A</v>
      </c>
      <c r="T25" s="21" t="s">
        <v>117</v>
      </c>
      <c r="U25" s="15" t="s">
        <v>120</v>
      </c>
    </row>
    <row r="26" spans="1:21" x14ac:dyDescent="0.25">
      <c r="A26" s="4" t="s">
        <v>72</v>
      </c>
      <c r="B26" s="6">
        <v>43596</v>
      </c>
      <c r="C26" s="6">
        <v>43651</v>
      </c>
      <c r="D26" s="5">
        <v>14387</v>
      </c>
      <c r="E26" s="5">
        <v>0</v>
      </c>
      <c r="F26" s="5">
        <v>0</v>
      </c>
      <c r="G26" s="5">
        <v>0</v>
      </c>
      <c r="H26" s="5">
        <v>14387</v>
      </c>
      <c r="I26" s="5">
        <v>0</v>
      </c>
      <c r="J26" s="5">
        <v>14387</v>
      </c>
      <c r="K26" s="13" t="s">
        <v>0</v>
      </c>
      <c r="L26" s="14" t="str">
        <f>VLOOKUP(A26,'[1]X PAGAR'!F$1:S$98,1,0)</f>
        <v>RCS210949</v>
      </c>
      <c r="M26" s="14">
        <v>0</v>
      </c>
      <c r="N26" s="18">
        <f>VLOOKUP(A26,'[1]X PAGAR'!F$1:T$98,8,0)</f>
        <v>-14387</v>
      </c>
      <c r="O26" s="16">
        <v>0</v>
      </c>
      <c r="P26" s="15">
        <v>0</v>
      </c>
      <c r="Q26" s="19">
        <f t="shared" si="0"/>
        <v>0</v>
      </c>
      <c r="R26" s="16" t="e">
        <v>#N/A</v>
      </c>
      <c r="S26" s="16" t="e">
        <v>#N/A</v>
      </c>
      <c r="T26" s="21" t="s">
        <v>117</v>
      </c>
      <c r="U26" s="15" t="s">
        <v>120</v>
      </c>
    </row>
    <row r="27" spans="1:21" x14ac:dyDescent="0.25">
      <c r="A27" s="4" t="s">
        <v>71</v>
      </c>
      <c r="B27" s="6">
        <v>43612</v>
      </c>
      <c r="C27" s="6">
        <v>43623</v>
      </c>
      <c r="D27" s="5">
        <v>136010</v>
      </c>
      <c r="E27" s="5">
        <v>0</v>
      </c>
      <c r="F27" s="5">
        <v>0</v>
      </c>
      <c r="G27" s="5">
        <v>0</v>
      </c>
      <c r="H27" s="5">
        <v>136010</v>
      </c>
      <c r="I27" s="5">
        <v>0</v>
      </c>
      <c r="J27" s="5">
        <v>136010</v>
      </c>
      <c r="K27" s="13" t="s">
        <v>0</v>
      </c>
      <c r="L27" s="14" t="str">
        <f>VLOOKUP(A27,'[1]X PAGAR'!F$1:S$98,1,0)</f>
        <v>RCS211497</v>
      </c>
      <c r="M27" s="14">
        <v>0</v>
      </c>
      <c r="N27" s="18">
        <f>VLOOKUP(A27,'[1]X PAGAR'!F$1:T$98,8,0)</f>
        <v>-136010</v>
      </c>
      <c r="O27" s="16">
        <v>0</v>
      </c>
      <c r="P27" s="15">
        <v>0</v>
      </c>
      <c r="Q27" s="19">
        <f t="shared" si="0"/>
        <v>0</v>
      </c>
      <c r="R27" s="16" t="e">
        <v>#N/A</v>
      </c>
      <c r="S27" s="16" t="e">
        <v>#N/A</v>
      </c>
      <c r="T27" s="21" t="s">
        <v>117</v>
      </c>
      <c r="U27" s="15" t="s">
        <v>120</v>
      </c>
    </row>
    <row r="28" spans="1:21" x14ac:dyDescent="0.25">
      <c r="A28" s="4" t="s">
        <v>70</v>
      </c>
      <c r="B28" s="6">
        <v>43616</v>
      </c>
      <c r="C28" s="6">
        <v>43623</v>
      </c>
      <c r="D28" s="5">
        <v>157103</v>
      </c>
      <c r="E28" s="5">
        <v>0</v>
      </c>
      <c r="F28" s="5">
        <v>0</v>
      </c>
      <c r="G28" s="5">
        <v>0</v>
      </c>
      <c r="H28" s="5">
        <v>157103</v>
      </c>
      <c r="I28" s="5">
        <v>0</v>
      </c>
      <c r="J28" s="5">
        <v>157103</v>
      </c>
      <c r="K28" s="13" t="s">
        <v>0</v>
      </c>
      <c r="L28" s="14" t="str">
        <f>VLOOKUP(A28,'[1]X PAGAR'!F$1:S$98,1,0)</f>
        <v>RCS211656</v>
      </c>
      <c r="M28" s="14">
        <v>0</v>
      </c>
      <c r="N28" s="18">
        <f>VLOOKUP(A28,'[1]X PAGAR'!F$1:T$98,8,0)</f>
        <v>-157103</v>
      </c>
      <c r="O28" s="16">
        <v>0</v>
      </c>
      <c r="P28" s="15">
        <v>0</v>
      </c>
      <c r="Q28" s="19">
        <f t="shared" si="0"/>
        <v>0</v>
      </c>
      <c r="R28" s="16" t="e">
        <v>#N/A</v>
      </c>
      <c r="S28" s="16" t="e">
        <v>#N/A</v>
      </c>
      <c r="T28" s="21" t="s">
        <v>117</v>
      </c>
      <c r="U28" s="15" t="s">
        <v>120</v>
      </c>
    </row>
    <row r="29" spans="1:21" x14ac:dyDescent="0.25">
      <c r="A29" s="4" t="s">
        <v>69</v>
      </c>
      <c r="B29" s="6">
        <v>43620</v>
      </c>
      <c r="C29" s="6">
        <v>43626</v>
      </c>
      <c r="D29" s="5">
        <v>1170169</v>
      </c>
      <c r="E29" s="5">
        <v>0</v>
      </c>
      <c r="F29" s="5">
        <v>0</v>
      </c>
      <c r="G29" s="5">
        <v>0</v>
      </c>
      <c r="H29" s="5">
        <v>1170169</v>
      </c>
      <c r="I29" s="5">
        <v>0</v>
      </c>
      <c r="J29" s="5">
        <v>1170169</v>
      </c>
      <c r="K29" s="13" t="s">
        <v>0</v>
      </c>
      <c r="L29" s="14" t="str">
        <f>VLOOKUP(A29,'[1]X PAGAR'!F$1:S$98,1,0)</f>
        <v>RCS211796</v>
      </c>
      <c r="M29" s="14">
        <v>0</v>
      </c>
      <c r="N29" s="18">
        <f>VLOOKUP(A29,'[1]X PAGAR'!F$1:T$98,8,0)</f>
        <v>-1170169</v>
      </c>
      <c r="O29" s="16">
        <v>0</v>
      </c>
      <c r="P29" s="15">
        <v>0</v>
      </c>
      <c r="Q29" s="19">
        <f t="shared" si="0"/>
        <v>0</v>
      </c>
      <c r="R29" s="16" t="e">
        <v>#N/A</v>
      </c>
      <c r="S29" s="16" t="e">
        <v>#N/A</v>
      </c>
      <c r="T29" s="21" t="s">
        <v>117</v>
      </c>
      <c r="U29" s="15" t="s">
        <v>122</v>
      </c>
    </row>
    <row r="30" spans="1:21" x14ac:dyDescent="0.25">
      <c r="A30" s="4" t="s">
        <v>68</v>
      </c>
      <c r="B30" s="6">
        <v>43623</v>
      </c>
      <c r="C30" s="6">
        <v>43626</v>
      </c>
      <c r="D30" s="5">
        <v>22189633</v>
      </c>
      <c r="E30" s="5">
        <v>0</v>
      </c>
      <c r="F30" s="5">
        <v>0</v>
      </c>
      <c r="G30" s="5">
        <v>0</v>
      </c>
      <c r="H30" s="5">
        <v>22189633</v>
      </c>
      <c r="I30" s="5">
        <v>0</v>
      </c>
      <c r="J30" s="5">
        <v>22189633</v>
      </c>
      <c r="K30" s="13" t="s">
        <v>0</v>
      </c>
      <c r="L30" s="14" t="str">
        <f>VLOOKUP(A30,'[1]X PAGAR'!F$1:S$98,1,0)</f>
        <v>RCS211979</v>
      </c>
      <c r="M30" s="14">
        <v>0</v>
      </c>
      <c r="N30" s="18">
        <f>VLOOKUP(A30,'[1]X PAGAR'!F$1:T$98,8,0)-239500</f>
        <v>-22189633</v>
      </c>
      <c r="O30" s="16">
        <v>0</v>
      </c>
      <c r="P30" s="16">
        <v>0</v>
      </c>
      <c r="Q30" s="19">
        <f>H30+M30+N30</f>
        <v>0</v>
      </c>
      <c r="R30" s="16" t="e">
        <v>#N/A</v>
      </c>
      <c r="S30" s="16" t="e">
        <v>#N/A</v>
      </c>
      <c r="T30" s="21" t="s">
        <v>117</v>
      </c>
      <c r="U30" s="15" t="s">
        <v>122</v>
      </c>
    </row>
    <row r="31" spans="1:21" x14ac:dyDescent="0.25">
      <c r="A31" s="4" t="s">
        <v>67</v>
      </c>
      <c r="B31" s="6">
        <v>43718</v>
      </c>
      <c r="C31" s="6">
        <v>43739</v>
      </c>
      <c r="D31" s="5">
        <v>31141540</v>
      </c>
      <c r="E31" s="5">
        <v>0</v>
      </c>
      <c r="F31" s="5">
        <v>0</v>
      </c>
      <c r="G31" s="5">
        <v>0</v>
      </c>
      <c r="H31" s="5">
        <v>31141540</v>
      </c>
      <c r="I31" s="5">
        <f>(2489528)*-1</f>
        <v>-2489528</v>
      </c>
      <c r="J31" s="5">
        <v>28652012</v>
      </c>
      <c r="K31" s="13" t="s">
        <v>0</v>
      </c>
      <c r="L31" s="14" t="str">
        <f>VLOOKUP(A31,'[1]X PAGAR'!F$1:S$98,1,0)</f>
        <v>RCS216127</v>
      </c>
      <c r="M31" s="14">
        <v>0</v>
      </c>
      <c r="N31" s="18">
        <f>VLOOKUP(A31,'[1]X PAGAR'!F$1:T$98,8,0)</f>
        <v>-28652012</v>
      </c>
      <c r="O31" s="16">
        <f>I31</f>
        <v>-2489528</v>
      </c>
      <c r="P31" s="15">
        <v>0</v>
      </c>
      <c r="Q31" s="19">
        <f t="shared" si="0"/>
        <v>-2489528</v>
      </c>
      <c r="R31" s="16" t="e">
        <v>#N/A</v>
      </c>
      <c r="S31" s="16" t="e">
        <v>#N/A</v>
      </c>
      <c r="T31" s="21" t="s">
        <v>117</v>
      </c>
      <c r="U31" s="15" t="s">
        <v>120</v>
      </c>
    </row>
    <row r="32" spans="1:21" x14ac:dyDescent="0.25">
      <c r="A32" s="4" t="s">
        <v>66</v>
      </c>
      <c r="B32" s="6">
        <v>43718</v>
      </c>
      <c r="C32" s="6">
        <v>43781</v>
      </c>
      <c r="D32" s="5">
        <v>85720319</v>
      </c>
      <c r="E32" s="5">
        <v>0</v>
      </c>
      <c r="F32" s="5">
        <v>0</v>
      </c>
      <c r="G32" s="5">
        <v>0</v>
      </c>
      <c r="H32" s="5">
        <v>85720319</v>
      </c>
      <c r="I32" s="5">
        <f>23653215*-1</f>
        <v>-23653215</v>
      </c>
      <c r="J32" s="5">
        <v>62067104</v>
      </c>
      <c r="K32" s="13" t="s">
        <v>0</v>
      </c>
      <c r="L32" s="14" t="str">
        <f>VLOOKUP(A32,'[1]X PAGAR'!F$1:S$98,1,0)</f>
        <v>RCS216130</v>
      </c>
      <c r="M32" s="14">
        <v>0</v>
      </c>
      <c r="N32" s="18">
        <f>VLOOKUP(A32,'[1]X PAGAR'!F$1:T$98,8,0)</f>
        <v>-62067104</v>
      </c>
      <c r="O32" s="16">
        <f>I32</f>
        <v>-23653215</v>
      </c>
      <c r="P32" s="15">
        <v>0</v>
      </c>
      <c r="Q32" s="19">
        <f t="shared" si="0"/>
        <v>-23653215</v>
      </c>
      <c r="R32" s="16" t="e">
        <v>#N/A</v>
      </c>
      <c r="S32" s="16" t="e">
        <v>#N/A</v>
      </c>
      <c r="T32" s="21" t="s">
        <v>117</v>
      </c>
      <c r="U32" s="15" t="s">
        <v>120</v>
      </c>
    </row>
    <row r="33" spans="1:21" x14ac:dyDescent="0.25">
      <c r="A33" s="4" t="s">
        <v>65</v>
      </c>
      <c r="B33" s="6">
        <v>43739</v>
      </c>
      <c r="C33" s="6">
        <v>43742</v>
      </c>
      <c r="D33" s="5">
        <v>215555</v>
      </c>
      <c r="E33" s="5">
        <v>0</v>
      </c>
      <c r="F33" s="5">
        <v>0</v>
      </c>
      <c r="G33" s="5">
        <v>0</v>
      </c>
      <c r="H33" s="5">
        <v>215555</v>
      </c>
      <c r="I33" s="5">
        <v>0</v>
      </c>
      <c r="J33" s="5">
        <v>215555</v>
      </c>
      <c r="K33" s="13" t="s">
        <v>0</v>
      </c>
      <c r="L33" s="14" t="str">
        <f>VLOOKUP(A33,'[1]X PAGAR'!F$1:S$98,1,0)</f>
        <v>RCS216219</v>
      </c>
      <c r="M33" s="14">
        <v>0</v>
      </c>
      <c r="N33" s="18">
        <f>VLOOKUP(A33,'[1]X PAGAR'!F$1:T$98,8,0)</f>
        <v>-215555</v>
      </c>
      <c r="O33" s="16">
        <v>0</v>
      </c>
      <c r="P33" s="15">
        <v>0</v>
      </c>
      <c r="Q33" s="19">
        <f t="shared" si="0"/>
        <v>0</v>
      </c>
      <c r="R33" s="16" t="e">
        <v>#N/A</v>
      </c>
      <c r="S33" s="16" t="e">
        <v>#N/A</v>
      </c>
      <c r="T33" s="21" t="s">
        <v>117</v>
      </c>
      <c r="U33" s="15" t="s">
        <v>120</v>
      </c>
    </row>
    <row r="34" spans="1:21" x14ac:dyDescent="0.25">
      <c r="A34" s="4" t="s">
        <v>64</v>
      </c>
      <c r="B34" s="6">
        <v>43742</v>
      </c>
      <c r="C34" s="6">
        <v>43802</v>
      </c>
      <c r="D34" s="5">
        <v>14387</v>
      </c>
      <c r="E34" s="5">
        <v>0</v>
      </c>
      <c r="F34" s="5">
        <v>0</v>
      </c>
      <c r="G34" s="5">
        <v>0</v>
      </c>
      <c r="H34" s="5">
        <v>14387</v>
      </c>
      <c r="I34" s="5">
        <v>0</v>
      </c>
      <c r="J34" s="5">
        <v>14387</v>
      </c>
      <c r="K34" s="13" t="s">
        <v>0</v>
      </c>
      <c r="L34" s="14" t="str">
        <f>VLOOKUP(A34,'[1]X PAGAR'!F$1:S$98,1,0)</f>
        <v>RCS217042</v>
      </c>
      <c r="M34" s="14">
        <v>0</v>
      </c>
      <c r="N34" s="18">
        <f>VLOOKUP(A34,'[1]X PAGAR'!F$1:T$98,8,0)</f>
        <v>-14387</v>
      </c>
      <c r="O34" s="16">
        <v>0</v>
      </c>
      <c r="P34" s="15">
        <v>0</v>
      </c>
      <c r="Q34" s="19">
        <f t="shared" si="0"/>
        <v>0</v>
      </c>
      <c r="R34" s="16" t="e">
        <v>#N/A</v>
      </c>
      <c r="S34" s="16" t="e">
        <v>#N/A</v>
      </c>
      <c r="T34" s="21" t="s">
        <v>117</v>
      </c>
      <c r="U34" s="15" t="s">
        <v>120</v>
      </c>
    </row>
    <row r="35" spans="1:21" x14ac:dyDescent="0.25">
      <c r="A35" s="4" t="s">
        <v>63</v>
      </c>
      <c r="B35" s="6">
        <v>43774</v>
      </c>
      <c r="C35" s="6">
        <v>43777</v>
      </c>
      <c r="D35" s="5">
        <v>38198150</v>
      </c>
      <c r="E35" s="5">
        <v>0</v>
      </c>
      <c r="F35" s="5">
        <v>0</v>
      </c>
      <c r="G35" s="5">
        <v>0</v>
      </c>
      <c r="H35" s="5">
        <v>38198150</v>
      </c>
      <c r="I35" s="5">
        <f>567208*-1</f>
        <v>-567208</v>
      </c>
      <c r="J35" s="5">
        <v>37630942</v>
      </c>
      <c r="K35" s="13" t="s">
        <v>0</v>
      </c>
      <c r="L35" s="14" t="str">
        <f>VLOOKUP(A35,'[1]X PAGAR'!F$1:S$98,1,0)</f>
        <v>RCS217989</v>
      </c>
      <c r="M35" s="14">
        <v>0</v>
      </c>
      <c r="N35" s="18">
        <f>VLOOKUP(A35,'[1]X PAGAR'!F$1:T$98,8,0)</f>
        <v>-37630942</v>
      </c>
      <c r="O35" s="16">
        <f>I35</f>
        <v>-567208</v>
      </c>
      <c r="P35" s="15">
        <v>0</v>
      </c>
      <c r="Q35" s="19">
        <f t="shared" si="0"/>
        <v>-567208</v>
      </c>
      <c r="R35" s="16" t="e">
        <v>#N/A</v>
      </c>
      <c r="S35" s="16" t="e">
        <v>#N/A</v>
      </c>
      <c r="T35" s="21" t="s">
        <v>117</v>
      </c>
      <c r="U35" s="15" t="s">
        <v>120</v>
      </c>
    </row>
    <row r="36" spans="1:21" x14ac:dyDescent="0.25">
      <c r="A36" s="4" t="s">
        <v>62</v>
      </c>
      <c r="B36" s="6">
        <v>43775</v>
      </c>
      <c r="C36" s="6">
        <v>43777</v>
      </c>
      <c r="D36" s="5">
        <v>158257644</v>
      </c>
      <c r="E36" s="5">
        <v>0</v>
      </c>
      <c r="F36" s="5">
        <v>0</v>
      </c>
      <c r="G36" s="5">
        <v>0</v>
      </c>
      <c r="H36" s="5">
        <v>158257644</v>
      </c>
      <c r="I36" s="5">
        <f>36563458*-1</f>
        <v>-36563458</v>
      </c>
      <c r="J36" s="5">
        <v>121694186</v>
      </c>
      <c r="K36" s="13" t="s">
        <v>0</v>
      </c>
      <c r="L36" s="14" t="str">
        <f>VLOOKUP(A36,'[1]X PAGAR'!F$1:S$98,1,0)</f>
        <v>RCS218162</v>
      </c>
      <c r="M36" s="14">
        <v>0</v>
      </c>
      <c r="N36" s="18">
        <f>VLOOKUP(A36,'[1]X PAGAR'!F$1:T$98,8,0)</f>
        <v>-121694186</v>
      </c>
      <c r="O36" s="16">
        <f>I36</f>
        <v>-36563458</v>
      </c>
      <c r="P36" s="15">
        <v>0</v>
      </c>
      <c r="Q36" s="19">
        <f t="shared" si="0"/>
        <v>-36563458</v>
      </c>
      <c r="R36" s="16" t="e">
        <v>#N/A</v>
      </c>
      <c r="S36" s="16" t="e">
        <v>#N/A</v>
      </c>
      <c r="T36" s="21" t="s">
        <v>117</v>
      </c>
      <c r="U36" s="15" t="s">
        <v>126</v>
      </c>
    </row>
    <row r="37" spans="1:21" x14ac:dyDescent="0.25">
      <c r="A37" s="4" t="s">
        <v>61</v>
      </c>
      <c r="B37" s="6">
        <v>43801</v>
      </c>
      <c r="C37" s="6">
        <v>43808</v>
      </c>
      <c r="D37" s="5">
        <v>116260</v>
      </c>
      <c r="E37" s="5">
        <v>0</v>
      </c>
      <c r="F37" s="5">
        <v>0</v>
      </c>
      <c r="G37" s="5">
        <v>0</v>
      </c>
      <c r="H37" s="5">
        <v>116260</v>
      </c>
      <c r="I37" s="5">
        <v>0</v>
      </c>
      <c r="J37" s="5">
        <v>116260</v>
      </c>
      <c r="K37" s="13" t="s">
        <v>0</v>
      </c>
      <c r="L37" s="14" t="str">
        <f>VLOOKUP(A37,'[1]X PAGAR'!F$1:S$98,1,0)</f>
        <v>RCS226519</v>
      </c>
      <c r="M37" s="14">
        <v>0</v>
      </c>
      <c r="N37" s="18">
        <f>VLOOKUP(A37,'[1]X PAGAR'!F$1:T$98,8,0)</f>
        <v>-116260</v>
      </c>
      <c r="O37" s="16">
        <v>0</v>
      </c>
      <c r="P37" s="15">
        <v>0</v>
      </c>
      <c r="Q37" s="19">
        <f t="shared" si="0"/>
        <v>0</v>
      </c>
      <c r="R37" s="16" t="e">
        <v>#N/A</v>
      </c>
      <c r="S37" s="16" t="e">
        <v>#N/A</v>
      </c>
      <c r="T37" s="21" t="s">
        <v>117</v>
      </c>
      <c r="U37" s="15" t="s">
        <v>122</v>
      </c>
    </row>
    <row r="38" spans="1:21" x14ac:dyDescent="0.25">
      <c r="A38" s="4" t="s">
        <v>60</v>
      </c>
      <c r="B38" s="6">
        <v>43802</v>
      </c>
      <c r="C38" s="6">
        <v>43808</v>
      </c>
      <c r="D38" s="5">
        <v>128113</v>
      </c>
      <c r="E38" s="5">
        <v>0</v>
      </c>
      <c r="F38" s="5">
        <v>0</v>
      </c>
      <c r="G38" s="5">
        <v>0</v>
      </c>
      <c r="H38" s="5">
        <v>128113</v>
      </c>
      <c r="I38" s="5">
        <v>0</v>
      </c>
      <c r="J38" s="5">
        <v>128113</v>
      </c>
      <c r="K38" s="13" t="s">
        <v>0</v>
      </c>
      <c r="L38" s="14" t="str">
        <f>VLOOKUP(A38,'[1]X PAGAR'!F$1:S$98,1,0)</f>
        <v>RCS226781</v>
      </c>
      <c r="M38" s="14">
        <v>0</v>
      </c>
      <c r="N38" s="18">
        <f>VLOOKUP(A38,'[1]X PAGAR'!F$1:T$98,8,0)</f>
        <v>-128113</v>
      </c>
      <c r="O38" s="16">
        <v>0</v>
      </c>
      <c r="P38" s="15">
        <v>0</v>
      </c>
      <c r="Q38" s="19">
        <f t="shared" si="0"/>
        <v>0</v>
      </c>
      <c r="R38" s="16" t="e">
        <v>#N/A</v>
      </c>
      <c r="S38" s="16" t="e">
        <v>#N/A</v>
      </c>
      <c r="T38" s="21" t="s">
        <v>117</v>
      </c>
      <c r="U38" s="15" t="s">
        <v>120</v>
      </c>
    </row>
    <row r="39" spans="1:21" x14ac:dyDescent="0.25">
      <c r="A39" s="4" t="s">
        <v>59</v>
      </c>
      <c r="B39" s="6">
        <v>43802</v>
      </c>
      <c r="C39" s="6">
        <v>43808</v>
      </c>
      <c r="D39" s="5">
        <v>145640</v>
      </c>
      <c r="E39" s="5">
        <v>0</v>
      </c>
      <c r="F39" s="5">
        <v>0</v>
      </c>
      <c r="G39" s="5">
        <v>0</v>
      </c>
      <c r="H39" s="5">
        <v>145640</v>
      </c>
      <c r="I39" s="5">
        <v>0</v>
      </c>
      <c r="J39" s="5">
        <v>145640</v>
      </c>
      <c r="K39" s="13" t="s">
        <v>0</v>
      </c>
      <c r="L39" s="14" t="str">
        <f>VLOOKUP(A39,'[1]X PAGAR'!F$1:S$98,1,0)</f>
        <v>RCS226780</v>
      </c>
      <c r="M39" s="14">
        <v>0</v>
      </c>
      <c r="N39" s="18">
        <f>VLOOKUP(A39,'[1]X PAGAR'!F$1:T$98,8,0)</f>
        <v>-145640</v>
      </c>
      <c r="O39" s="16">
        <v>0</v>
      </c>
      <c r="P39" s="15">
        <v>0</v>
      </c>
      <c r="Q39" s="19">
        <f t="shared" si="0"/>
        <v>0</v>
      </c>
      <c r="R39" s="16" t="e">
        <v>#N/A</v>
      </c>
      <c r="S39" s="16" t="e">
        <v>#N/A</v>
      </c>
      <c r="T39" s="21" t="s">
        <v>117</v>
      </c>
      <c r="U39" s="15" t="s">
        <v>120</v>
      </c>
    </row>
    <row r="40" spans="1:21" x14ac:dyDescent="0.25">
      <c r="A40" s="4" t="s">
        <v>58</v>
      </c>
      <c r="B40" s="6">
        <v>43251</v>
      </c>
      <c r="C40" s="6">
        <v>43593</v>
      </c>
      <c r="D40" s="5">
        <v>65280</v>
      </c>
      <c r="E40" s="5">
        <v>0</v>
      </c>
      <c r="F40" s="5">
        <v>0</v>
      </c>
      <c r="G40" s="5">
        <v>0</v>
      </c>
      <c r="H40" s="5">
        <v>65280</v>
      </c>
      <c r="I40" s="5">
        <v>0</v>
      </c>
      <c r="J40" s="5">
        <v>65280</v>
      </c>
      <c r="K40" s="13" t="s">
        <v>0</v>
      </c>
      <c r="L40" s="14" t="str">
        <f>VLOOKUP(A40,'[1]X PAGAR'!F$1:S$98,1,0)</f>
        <v>RCB1272</v>
      </c>
      <c r="M40" s="14">
        <v>0</v>
      </c>
      <c r="N40" s="18">
        <f>VLOOKUP(A40,'[1]X PAGAR'!F$1:T$98,8,0)</f>
        <v>-65280</v>
      </c>
      <c r="O40" s="16">
        <v>0</v>
      </c>
      <c r="P40" s="15">
        <v>0</v>
      </c>
      <c r="Q40" s="19">
        <f t="shared" si="0"/>
        <v>0</v>
      </c>
      <c r="R40" s="16" t="e">
        <v>#N/A</v>
      </c>
      <c r="S40" s="16" t="e">
        <v>#N/A</v>
      </c>
      <c r="T40" s="21" t="s">
        <v>117</v>
      </c>
      <c r="U40" s="15" t="s">
        <v>122</v>
      </c>
    </row>
    <row r="41" spans="1:21" x14ac:dyDescent="0.25">
      <c r="A41" s="4" t="s">
        <v>57</v>
      </c>
      <c r="B41" s="6">
        <v>43251</v>
      </c>
      <c r="C41" s="6">
        <v>43593</v>
      </c>
      <c r="D41" s="5">
        <v>182555</v>
      </c>
      <c r="E41" s="5">
        <v>0</v>
      </c>
      <c r="F41" s="5">
        <v>0</v>
      </c>
      <c r="G41" s="5">
        <v>0</v>
      </c>
      <c r="H41" s="5">
        <v>182555</v>
      </c>
      <c r="I41" s="5">
        <v>0</v>
      </c>
      <c r="J41" s="5">
        <v>182555</v>
      </c>
      <c r="K41" s="13" t="s">
        <v>0</v>
      </c>
      <c r="L41" s="14" t="str">
        <f>VLOOKUP(A41,'[1]X PAGAR'!F$1:S$98,1,0)</f>
        <v>RCB1267</v>
      </c>
      <c r="M41" s="14">
        <v>0</v>
      </c>
      <c r="N41" s="18">
        <f>VLOOKUP(A41,'[1]X PAGAR'!F$1:T$98,8,0)</f>
        <v>-182555</v>
      </c>
      <c r="O41" s="16">
        <v>0</v>
      </c>
      <c r="P41" s="15">
        <v>0</v>
      </c>
      <c r="Q41" s="19">
        <f t="shared" si="0"/>
        <v>0</v>
      </c>
      <c r="R41" s="16" t="e">
        <v>#N/A</v>
      </c>
      <c r="S41" s="16" t="e">
        <v>#N/A</v>
      </c>
      <c r="T41" s="21" t="s">
        <v>117</v>
      </c>
      <c r="U41" s="15" t="s">
        <v>122</v>
      </c>
    </row>
    <row r="42" spans="1:21" x14ac:dyDescent="0.25">
      <c r="A42" s="4" t="s">
        <v>56</v>
      </c>
      <c r="B42" s="6">
        <v>43251</v>
      </c>
      <c r="C42" s="6">
        <v>43413</v>
      </c>
      <c r="D42" s="5">
        <v>1726958</v>
      </c>
      <c r="E42" s="5">
        <v>0</v>
      </c>
      <c r="F42" s="5">
        <v>64700</v>
      </c>
      <c r="G42" s="5">
        <v>790570</v>
      </c>
      <c r="H42" s="5">
        <v>871688</v>
      </c>
      <c r="I42" s="5">
        <v>0</v>
      </c>
      <c r="J42" s="5">
        <v>871688</v>
      </c>
      <c r="K42" s="13" t="s">
        <v>0</v>
      </c>
      <c r="L42" s="14" t="str">
        <f>VLOOKUP(A42,'[1]X PAGAR'!F$1:S$98,1,0)</f>
        <v>RCB1319</v>
      </c>
      <c r="M42" s="14">
        <v>0</v>
      </c>
      <c r="N42" s="18">
        <f>VLOOKUP(A42,'[1]X PAGAR'!F$1:T$98,8,0)</f>
        <v>-871688</v>
      </c>
      <c r="O42" s="16">
        <v>0</v>
      </c>
      <c r="P42" s="15">
        <v>0</v>
      </c>
      <c r="Q42" s="19">
        <f t="shared" si="0"/>
        <v>0</v>
      </c>
      <c r="R42" s="16" t="e">
        <v>#N/A</v>
      </c>
      <c r="S42" s="16" t="e">
        <v>#N/A</v>
      </c>
      <c r="T42" s="21" t="s">
        <v>117</v>
      </c>
      <c r="U42" s="15" t="s">
        <v>122</v>
      </c>
    </row>
    <row r="43" spans="1:21" x14ac:dyDescent="0.25">
      <c r="A43" s="4" t="s">
        <v>55</v>
      </c>
      <c r="B43" s="6">
        <v>43251</v>
      </c>
      <c r="C43" s="6">
        <v>43413</v>
      </c>
      <c r="D43" s="5">
        <v>700454</v>
      </c>
      <c r="E43" s="5">
        <v>0</v>
      </c>
      <c r="F43" s="5">
        <v>96374</v>
      </c>
      <c r="G43" s="5">
        <v>473822</v>
      </c>
      <c r="H43" s="5">
        <v>130258</v>
      </c>
      <c r="I43" s="5">
        <v>0</v>
      </c>
      <c r="J43" s="5">
        <v>130258</v>
      </c>
      <c r="K43" s="13" t="s">
        <v>0</v>
      </c>
      <c r="L43" s="14" t="str">
        <f>VLOOKUP(A43,'[1]X PAGAR'!F$1:S$98,1,0)</f>
        <v>RCB1318</v>
      </c>
      <c r="M43" s="14">
        <v>0</v>
      </c>
      <c r="N43" s="18">
        <f>VLOOKUP(A43,'[1]X PAGAR'!F$1:T$98,8,0)</f>
        <v>-130258</v>
      </c>
      <c r="O43" s="16">
        <v>0</v>
      </c>
      <c r="P43" s="15">
        <v>0</v>
      </c>
      <c r="Q43" s="19">
        <f t="shared" si="0"/>
        <v>0</v>
      </c>
      <c r="R43" s="16" t="e">
        <v>#N/A</v>
      </c>
      <c r="S43" s="16" t="e">
        <v>#N/A</v>
      </c>
      <c r="T43" s="21" t="s">
        <v>117</v>
      </c>
      <c r="U43" s="15" t="s">
        <v>120</v>
      </c>
    </row>
    <row r="44" spans="1:21" x14ac:dyDescent="0.25">
      <c r="A44" s="4" t="s">
        <v>54</v>
      </c>
      <c r="B44" s="6">
        <v>43281</v>
      </c>
      <c r="C44" s="6">
        <v>43593</v>
      </c>
      <c r="D44" s="5">
        <v>170882</v>
      </c>
      <c r="E44" s="5">
        <v>0</v>
      </c>
      <c r="F44" s="5">
        <v>0</v>
      </c>
      <c r="G44" s="5">
        <v>0</v>
      </c>
      <c r="H44" s="5">
        <v>170882</v>
      </c>
      <c r="I44" s="5">
        <v>0</v>
      </c>
      <c r="J44" s="5">
        <v>170882</v>
      </c>
      <c r="K44" s="13" t="s">
        <v>0</v>
      </c>
      <c r="L44" s="14" t="str">
        <f>VLOOKUP(A44,'[1]X PAGAR'!F$1:S$98,1,0)</f>
        <v>RCB2064</v>
      </c>
      <c r="M44" s="14">
        <v>0</v>
      </c>
      <c r="N44" s="18">
        <f>VLOOKUP(A44,'[1]X PAGAR'!F$1:T$98,8,0)</f>
        <v>-170882</v>
      </c>
      <c r="O44" s="16">
        <v>0</v>
      </c>
      <c r="P44" s="15">
        <v>0</v>
      </c>
      <c r="Q44" s="19">
        <f t="shared" si="0"/>
        <v>0</v>
      </c>
      <c r="R44" s="16" t="e">
        <v>#N/A</v>
      </c>
      <c r="S44" s="16" t="e">
        <v>#N/A</v>
      </c>
      <c r="T44" s="21" t="s">
        <v>117</v>
      </c>
      <c r="U44" s="15" t="s">
        <v>122</v>
      </c>
    </row>
    <row r="45" spans="1:21" x14ac:dyDescent="0.25">
      <c r="A45" s="4" t="s">
        <v>53</v>
      </c>
      <c r="B45" s="6">
        <v>43281</v>
      </c>
      <c r="C45" s="6">
        <v>43593</v>
      </c>
      <c r="D45" s="5">
        <v>187911</v>
      </c>
      <c r="E45" s="5">
        <v>0</v>
      </c>
      <c r="F45" s="5">
        <v>0</v>
      </c>
      <c r="G45" s="5">
        <v>0</v>
      </c>
      <c r="H45" s="5">
        <v>187911</v>
      </c>
      <c r="I45" s="5">
        <v>0</v>
      </c>
      <c r="J45" s="5">
        <v>187911</v>
      </c>
      <c r="K45" s="13" t="s">
        <v>0</v>
      </c>
      <c r="L45" s="14" t="str">
        <f>VLOOKUP(A45,'[1]X PAGAR'!F$1:S$98,1,0)</f>
        <v>RCB2082</v>
      </c>
      <c r="M45" s="14">
        <v>0</v>
      </c>
      <c r="N45" s="18">
        <f>VLOOKUP(A45,'[1]X PAGAR'!F$1:T$98,8,0)</f>
        <v>-187911</v>
      </c>
      <c r="O45" s="16">
        <v>0</v>
      </c>
      <c r="P45" s="15">
        <v>0</v>
      </c>
      <c r="Q45" s="19">
        <f t="shared" si="0"/>
        <v>0</v>
      </c>
      <c r="R45" s="16" t="e">
        <v>#N/A</v>
      </c>
      <c r="S45" s="16" t="e">
        <v>#N/A</v>
      </c>
      <c r="T45" s="21" t="s">
        <v>117</v>
      </c>
      <c r="U45" s="15" t="s">
        <v>122</v>
      </c>
    </row>
    <row r="46" spans="1:21" x14ac:dyDescent="0.25">
      <c r="A46" s="4" t="s">
        <v>52</v>
      </c>
      <c r="B46" s="6">
        <v>43312</v>
      </c>
      <c r="C46" s="6">
        <v>43593</v>
      </c>
      <c r="D46" s="5">
        <v>945964</v>
      </c>
      <c r="E46" s="5">
        <v>0</v>
      </c>
      <c r="F46" s="5">
        <v>0</v>
      </c>
      <c r="G46" s="5">
        <v>0</v>
      </c>
      <c r="H46" s="5">
        <v>945964</v>
      </c>
      <c r="I46" s="5">
        <v>0</v>
      </c>
      <c r="J46" s="5">
        <v>945964</v>
      </c>
      <c r="K46" s="13" t="s">
        <v>0</v>
      </c>
      <c r="L46" s="14" t="str">
        <f>VLOOKUP(A46,'[1]X PAGAR'!F$1:S$98,1,0)</f>
        <v>RCB3091</v>
      </c>
      <c r="M46" s="14">
        <v>0</v>
      </c>
      <c r="N46" s="18">
        <f>VLOOKUP(A46,'[1]X PAGAR'!F$1:T$98,8,0)</f>
        <v>-945964</v>
      </c>
      <c r="O46" s="16">
        <v>0</v>
      </c>
      <c r="P46" s="15">
        <v>0</v>
      </c>
      <c r="Q46" s="19">
        <f t="shared" si="0"/>
        <v>0</v>
      </c>
      <c r="R46" s="16" t="e">
        <v>#N/A</v>
      </c>
      <c r="S46" s="16" t="e">
        <v>#N/A</v>
      </c>
      <c r="T46" s="21" t="s">
        <v>117</v>
      </c>
      <c r="U46" s="15" t="s">
        <v>122</v>
      </c>
    </row>
    <row r="47" spans="1:21" x14ac:dyDescent="0.25">
      <c r="A47" s="4" t="s">
        <v>51</v>
      </c>
      <c r="B47" s="6">
        <v>43358</v>
      </c>
      <c r="C47" s="6">
        <v>43374</v>
      </c>
      <c r="D47" s="5">
        <v>1444098</v>
      </c>
      <c r="E47" s="5">
        <v>0</v>
      </c>
      <c r="F47" s="5">
        <v>0</v>
      </c>
      <c r="G47" s="5">
        <v>936252</v>
      </c>
      <c r="H47" s="5">
        <v>507846</v>
      </c>
      <c r="I47" s="5">
        <v>0</v>
      </c>
      <c r="J47" s="5">
        <v>507846</v>
      </c>
      <c r="K47" s="13" t="s">
        <v>0</v>
      </c>
      <c r="L47" s="14" t="str">
        <f>VLOOKUP(A47,'[1]X PAGAR'!F$1:S$98,1,0)</f>
        <v>RCB3918</v>
      </c>
      <c r="M47" s="14">
        <v>0</v>
      </c>
      <c r="N47" s="18">
        <f>VLOOKUP(A47,'[1]X PAGAR'!F$1:T$98,8,0)</f>
        <v>-507846</v>
      </c>
      <c r="O47" s="16">
        <v>0</v>
      </c>
      <c r="P47" s="15">
        <v>0</v>
      </c>
      <c r="Q47" s="19">
        <f t="shared" si="0"/>
        <v>0</v>
      </c>
      <c r="R47" s="16" t="e">
        <v>#N/A</v>
      </c>
      <c r="S47" s="16" t="e">
        <v>#N/A</v>
      </c>
      <c r="T47" s="21" t="s">
        <v>117</v>
      </c>
      <c r="U47" s="15" t="s">
        <v>120</v>
      </c>
    </row>
    <row r="48" spans="1:21" x14ac:dyDescent="0.25">
      <c r="A48" s="4" t="s">
        <v>50</v>
      </c>
      <c r="B48" s="6">
        <v>43365</v>
      </c>
      <c r="C48" s="6">
        <v>43468</v>
      </c>
      <c r="D48" s="5">
        <v>16000444</v>
      </c>
      <c r="E48" s="5">
        <v>0</v>
      </c>
      <c r="F48" s="5">
        <v>2178664</v>
      </c>
      <c r="G48" s="5">
        <v>42159</v>
      </c>
      <c r="H48" s="5">
        <v>13779621</v>
      </c>
      <c r="I48" s="5">
        <v>0</v>
      </c>
      <c r="J48" s="5">
        <v>13779621</v>
      </c>
      <c r="K48" s="13" t="s">
        <v>0</v>
      </c>
      <c r="L48" s="14" t="str">
        <f>VLOOKUP(A48,'[1]X PAGAR'!F$1:S$98,1,0)</f>
        <v>RCB4135</v>
      </c>
      <c r="M48" s="14">
        <v>0</v>
      </c>
      <c r="N48" s="18">
        <f>VLOOKUP(A48,'[1]X PAGAR'!F$1:T$98,8,0)</f>
        <v>-13779621</v>
      </c>
      <c r="O48" s="16">
        <v>0</v>
      </c>
      <c r="P48" s="15">
        <v>0</v>
      </c>
      <c r="Q48" s="19">
        <f t="shared" si="0"/>
        <v>0</v>
      </c>
      <c r="R48" s="16" t="e">
        <v>#N/A</v>
      </c>
      <c r="S48" s="16" t="e">
        <v>#N/A</v>
      </c>
      <c r="T48" s="21" t="s">
        <v>117</v>
      </c>
      <c r="U48" s="15" t="s">
        <v>122</v>
      </c>
    </row>
    <row r="49" spans="1:21" x14ac:dyDescent="0.25">
      <c r="A49" s="4" t="s">
        <v>49</v>
      </c>
      <c r="B49" s="6">
        <v>43377</v>
      </c>
      <c r="C49" s="6">
        <v>43468</v>
      </c>
      <c r="D49" s="5">
        <v>2237170.25</v>
      </c>
      <c r="E49" s="5">
        <v>0</v>
      </c>
      <c r="F49" s="5">
        <v>300766</v>
      </c>
      <c r="G49" s="5">
        <v>1557051</v>
      </c>
      <c r="H49" s="5">
        <v>379353</v>
      </c>
      <c r="I49" s="5">
        <v>0</v>
      </c>
      <c r="J49" s="5">
        <v>379353</v>
      </c>
      <c r="K49" s="13" t="s">
        <v>0</v>
      </c>
      <c r="L49" s="14" t="str">
        <f>VLOOKUP(A49,'[1]X PAGAR'!F$1:S$98,1,0)</f>
        <v>RCB4415</v>
      </c>
      <c r="M49" s="14">
        <v>0</v>
      </c>
      <c r="N49" s="18">
        <f>VLOOKUP(A49,'[1]X PAGAR'!F$1:T$98,8,0)</f>
        <v>-379353</v>
      </c>
      <c r="O49" s="16">
        <v>0</v>
      </c>
      <c r="P49" s="15">
        <v>0</v>
      </c>
      <c r="Q49" s="19">
        <f t="shared" si="0"/>
        <v>0</v>
      </c>
      <c r="R49" s="16" t="e">
        <v>#N/A</v>
      </c>
      <c r="S49" s="16" t="e">
        <v>#N/A</v>
      </c>
      <c r="T49" s="21" t="s">
        <v>117</v>
      </c>
      <c r="U49" s="15" t="s">
        <v>122</v>
      </c>
    </row>
    <row r="50" spans="1:21" x14ac:dyDescent="0.25">
      <c r="A50" s="4" t="s">
        <v>48</v>
      </c>
      <c r="B50" s="6">
        <v>43381</v>
      </c>
      <c r="C50" s="6">
        <v>43468</v>
      </c>
      <c r="D50" s="5">
        <v>5409761</v>
      </c>
      <c r="E50" s="5">
        <v>0</v>
      </c>
      <c r="F50" s="5">
        <v>276544</v>
      </c>
      <c r="G50" s="5">
        <v>3782063</v>
      </c>
      <c r="H50" s="5">
        <v>1351154</v>
      </c>
      <c r="I50" s="5">
        <v>0</v>
      </c>
      <c r="J50" s="5">
        <v>1351154</v>
      </c>
      <c r="K50" s="13" t="s">
        <v>0</v>
      </c>
      <c r="L50" s="14" t="str">
        <f>VLOOKUP(A50,'[1]X PAGAR'!F$1:S$98,1,0)</f>
        <v>RCB4510</v>
      </c>
      <c r="M50" s="14">
        <v>0</v>
      </c>
      <c r="N50" s="18">
        <f>VLOOKUP(A50,'[1]X PAGAR'!F$1:T$98,8,0)</f>
        <v>-1351154</v>
      </c>
      <c r="O50" s="16">
        <v>0</v>
      </c>
      <c r="P50" s="15">
        <v>0</v>
      </c>
      <c r="Q50" s="19">
        <f t="shared" si="0"/>
        <v>0</v>
      </c>
      <c r="R50" s="16" t="e">
        <v>#N/A</v>
      </c>
      <c r="S50" s="16" t="e">
        <v>#N/A</v>
      </c>
      <c r="T50" s="21" t="s">
        <v>117</v>
      </c>
      <c r="U50" s="15" t="s">
        <v>122</v>
      </c>
    </row>
    <row r="51" spans="1:21" x14ac:dyDescent="0.25">
      <c r="A51" s="4" t="s">
        <v>47</v>
      </c>
      <c r="B51" s="6">
        <v>43392</v>
      </c>
      <c r="C51" s="6">
        <v>43565</v>
      </c>
      <c r="D51" s="5">
        <v>1687908</v>
      </c>
      <c r="E51" s="5">
        <v>0</v>
      </c>
      <c r="F51" s="5">
        <v>0</v>
      </c>
      <c r="G51" s="5">
        <v>0</v>
      </c>
      <c r="H51" s="5">
        <v>1687908</v>
      </c>
      <c r="I51" s="5">
        <v>0</v>
      </c>
      <c r="J51" s="5">
        <v>1687908</v>
      </c>
      <c r="K51" s="13" t="s">
        <v>0</v>
      </c>
      <c r="L51" s="14" t="str">
        <f>VLOOKUP(A51,'[1]X PAGAR'!F$1:S$98,1,0)</f>
        <v>RCB4775</v>
      </c>
      <c r="M51" s="14">
        <v>0</v>
      </c>
      <c r="N51" s="18">
        <f>VLOOKUP(A51,'[1]X PAGAR'!F$1:T$98,8,0)</f>
        <v>-1687908</v>
      </c>
      <c r="O51" s="16">
        <v>0</v>
      </c>
      <c r="P51" s="15">
        <v>0</v>
      </c>
      <c r="Q51" s="19">
        <f t="shared" si="0"/>
        <v>0</v>
      </c>
      <c r="R51" s="16" t="e">
        <v>#N/A</v>
      </c>
      <c r="S51" s="16" t="e">
        <v>#N/A</v>
      </c>
      <c r="T51" s="21" t="s">
        <v>117</v>
      </c>
      <c r="U51" s="15" t="s">
        <v>122</v>
      </c>
    </row>
    <row r="52" spans="1:21" x14ac:dyDescent="0.25">
      <c r="A52" s="4" t="s">
        <v>46</v>
      </c>
      <c r="B52" s="6">
        <v>43414</v>
      </c>
      <c r="C52" s="6">
        <v>43468</v>
      </c>
      <c r="D52" s="5">
        <v>2876531</v>
      </c>
      <c r="E52" s="5">
        <v>0</v>
      </c>
      <c r="F52" s="5">
        <v>60563</v>
      </c>
      <c r="G52" s="5">
        <v>0</v>
      </c>
      <c r="H52" s="5">
        <v>2815968</v>
      </c>
      <c r="I52" s="5">
        <v>0</v>
      </c>
      <c r="J52" s="5">
        <v>2815968</v>
      </c>
      <c r="K52" s="13" t="s">
        <v>0</v>
      </c>
      <c r="L52" s="14" t="str">
        <f>VLOOKUP(A52,'[1]X PAGAR'!F$1:S$98,1,0)</f>
        <v>RCB5161</v>
      </c>
      <c r="M52" s="14">
        <v>0</v>
      </c>
      <c r="N52" s="18">
        <f>VLOOKUP(A52,'[1]X PAGAR'!F$1:T$98,8,0)-410121</f>
        <v>-2815968</v>
      </c>
      <c r="O52" s="16">
        <v>0</v>
      </c>
      <c r="P52" s="16">
        <v>0</v>
      </c>
      <c r="Q52" s="19">
        <f>H52+M52+N52</f>
        <v>0</v>
      </c>
      <c r="R52" s="16" t="e">
        <v>#N/A</v>
      </c>
      <c r="S52" s="16" t="e">
        <v>#N/A</v>
      </c>
      <c r="T52" s="21" t="s">
        <v>117</v>
      </c>
      <c r="U52" s="15" t="s">
        <v>125</v>
      </c>
    </row>
    <row r="53" spans="1:21" x14ac:dyDescent="0.25">
      <c r="A53" s="4" t="s">
        <v>45</v>
      </c>
      <c r="B53" s="6">
        <v>43437</v>
      </c>
      <c r="C53" s="6">
        <v>43468</v>
      </c>
      <c r="D53" s="5">
        <v>3258872</v>
      </c>
      <c r="E53" s="5">
        <v>0</v>
      </c>
      <c r="F53" s="5">
        <v>598402</v>
      </c>
      <c r="G53" s="5">
        <v>1724508</v>
      </c>
      <c r="H53" s="5">
        <v>935962</v>
      </c>
      <c r="I53" s="5">
        <v>0</v>
      </c>
      <c r="J53" s="5">
        <v>935962</v>
      </c>
      <c r="K53" s="13" t="s">
        <v>0</v>
      </c>
      <c r="L53" s="14" t="str">
        <f>VLOOKUP(A53,'[1]X PAGAR'!F$1:S$98,1,0)</f>
        <v>RCB5487</v>
      </c>
      <c r="M53" s="14">
        <v>0</v>
      </c>
      <c r="N53" s="18">
        <f>VLOOKUP(A53,'[1]X PAGAR'!F$1:T$98,8,0)</f>
        <v>-935962</v>
      </c>
      <c r="O53" s="16">
        <v>0</v>
      </c>
      <c r="P53" s="15">
        <v>0</v>
      </c>
      <c r="Q53" s="19">
        <f t="shared" si="0"/>
        <v>0</v>
      </c>
      <c r="R53" s="16" t="e">
        <v>#N/A</v>
      </c>
      <c r="S53" s="16" t="e">
        <v>#N/A</v>
      </c>
      <c r="T53" s="21" t="s">
        <v>117</v>
      </c>
      <c r="U53" s="15" t="s">
        <v>122</v>
      </c>
    </row>
    <row r="54" spans="1:21" x14ac:dyDescent="0.25">
      <c r="A54" s="4" t="s">
        <v>44</v>
      </c>
      <c r="B54" s="6">
        <v>43469</v>
      </c>
      <c r="C54" s="6">
        <v>43475</v>
      </c>
      <c r="D54" s="5">
        <v>3111328</v>
      </c>
      <c r="E54" s="5">
        <v>0</v>
      </c>
      <c r="F54" s="5">
        <v>1072739</v>
      </c>
      <c r="G54" s="5">
        <v>360714</v>
      </c>
      <c r="H54" s="5">
        <v>1677875</v>
      </c>
      <c r="I54" s="5">
        <v>0</v>
      </c>
      <c r="J54" s="5">
        <v>1677875</v>
      </c>
      <c r="K54" s="13" t="s">
        <v>0</v>
      </c>
      <c r="L54" s="14" t="str">
        <f>VLOOKUP(A54,'[1]X PAGAR'!F$1:S$98,1,0)</f>
        <v>RCB20283</v>
      </c>
      <c r="M54" s="14">
        <v>0</v>
      </c>
      <c r="N54" s="18">
        <f>VLOOKUP(A54,'[1]X PAGAR'!F$1:T$98,8,0)</f>
        <v>-1677875</v>
      </c>
      <c r="O54" s="16">
        <v>0</v>
      </c>
      <c r="P54" s="15">
        <v>0</v>
      </c>
      <c r="Q54" s="19">
        <f t="shared" si="0"/>
        <v>0</v>
      </c>
      <c r="R54" s="16" t="e">
        <v>#N/A</v>
      </c>
      <c r="S54" s="16" t="e">
        <v>#N/A</v>
      </c>
      <c r="T54" s="21" t="s">
        <v>117</v>
      </c>
      <c r="U54" s="15" t="s">
        <v>122</v>
      </c>
    </row>
    <row r="55" spans="1:21" x14ac:dyDescent="0.25">
      <c r="A55" s="4" t="s">
        <v>43</v>
      </c>
      <c r="B55" s="6">
        <v>43474</v>
      </c>
      <c r="C55" s="6">
        <v>43532</v>
      </c>
      <c r="D55" s="5">
        <v>4733922</v>
      </c>
      <c r="E55" s="5">
        <v>0</v>
      </c>
      <c r="F55" s="5">
        <v>0</v>
      </c>
      <c r="G55" s="5">
        <v>0</v>
      </c>
      <c r="H55" s="5">
        <v>4733922</v>
      </c>
      <c r="I55" s="5">
        <v>0</v>
      </c>
      <c r="J55" s="5">
        <v>4733922</v>
      </c>
      <c r="K55" s="13" t="s">
        <v>0</v>
      </c>
      <c r="L55" s="14" t="str">
        <f>VLOOKUP(A55,'[1]X PAGAR'!F$1:S$98,1,0)</f>
        <v>RCB20555</v>
      </c>
      <c r="M55" s="14">
        <v>0</v>
      </c>
      <c r="N55" s="18">
        <f>VLOOKUP(A55,'[1]X PAGAR'!F$1:T$98,8,0)</f>
        <v>-4733922</v>
      </c>
      <c r="O55" s="16">
        <v>0</v>
      </c>
      <c r="P55" s="15">
        <v>0</v>
      </c>
      <c r="Q55" s="19">
        <f t="shared" si="0"/>
        <v>0</v>
      </c>
      <c r="R55" s="16" t="e">
        <v>#N/A</v>
      </c>
      <c r="S55" s="16" t="e">
        <v>#N/A</v>
      </c>
      <c r="T55" s="21" t="s">
        <v>117</v>
      </c>
      <c r="U55" s="15" t="s">
        <v>122</v>
      </c>
    </row>
    <row r="56" spans="1:21" x14ac:dyDescent="0.25">
      <c r="A56" s="4" t="s">
        <v>42</v>
      </c>
      <c r="B56" s="6">
        <v>43494</v>
      </c>
      <c r="C56" s="6">
        <v>43503</v>
      </c>
      <c r="D56" s="5">
        <v>9582282</v>
      </c>
      <c r="E56" s="5">
        <v>0</v>
      </c>
      <c r="F56" s="5">
        <v>249432</v>
      </c>
      <c r="G56" s="5">
        <v>9118485</v>
      </c>
      <c r="H56" s="5">
        <v>214365</v>
      </c>
      <c r="I56" s="5">
        <v>0</v>
      </c>
      <c r="J56" s="5">
        <v>214365</v>
      </c>
      <c r="K56" s="13" t="s">
        <v>0</v>
      </c>
      <c r="L56" s="14" t="str">
        <f>VLOOKUP(A56,'[1]X PAGAR'!F$1:S$98,1,0)</f>
        <v>RCB21016</v>
      </c>
      <c r="M56" s="14">
        <v>0</v>
      </c>
      <c r="N56" s="18">
        <f>VLOOKUP(A56,'[1]X PAGAR'!F$1:T$98,8,0)</f>
        <v>-214365</v>
      </c>
      <c r="O56" s="16">
        <v>0</v>
      </c>
      <c r="P56" s="15">
        <v>0</v>
      </c>
      <c r="Q56" s="19">
        <f t="shared" si="0"/>
        <v>0</v>
      </c>
      <c r="R56" s="16" t="e">
        <v>#N/A</v>
      </c>
      <c r="S56" s="16" t="e">
        <v>#N/A</v>
      </c>
      <c r="T56" s="21" t="s">
        <v>117</v>
      </c>
      <c r="U56" s="15" t="s">
        <v>122</v>
      </c>
    </row>
    <row r="57" spans="1:21" x14ac:dyDescent="0.25">
      <c r="A57" s="4" t="s">
        <v>41</v>
      </c>
      <c r="B57" s="6">
        <v>43494</v>
      </c>
      <c r="C57" s="6">
        <v>43503</v>
      </c>
      <c r="D57" s="5">
        <v>1864249</v>
      </c>
      <c r="E57" s="5">
        <v>0</v>
      </c>
      <c r="F57" s="5">
        <v>41572</v>
      </c>
      <c r="G57" s="5">
        <v>1754408</v>
      </c>
      <c r="H57" s="5">
        <v>68269</v>
      </c>
      <c r="I57" s="5">
        <v>0</v>
      </c>
      <c r="J57" s="5">
        <v>68269</v>
      </c>
      <c r="K57" s="13" t="s">
        <v>0</v>
      </c>
      <c r="L57" s="14" t="str">
        <f>VLOOKUP(A57,'[1]X PAGAR'!F$1:S$98,1,0)</f>
        <v>RCB20982</v>
      </c>
      <c r="M57" s="14">
        <v>0</v>
      </c>
      <c r="N57" s="18">
        <f>VLOOKUP(A57,'[1]X PAGAR'!F$1:T$98,8,0)</f>
        <v>-68269</v>
      </c>
      <c r="O57" s="16">
        <v>0</v>
      </c>
      <c r="P57" s="15">
        <v>0</v>
      </c>
      <c r="Q57" s="19">
        <f t="shared" si="0"/>
        <v>0</v>
      </c>
      <c r="R57" s="16" t="e">
        <v>#N/A</v>
      </c>
      <c r="S57" s="16" t="e">
        <v>#N/A</v>
      </c>
      <c r="T57" s="21" t="s">
        <v>117</v>
      </c>
      <c r="U57" s="15" t="s">
        <v>122</v>
      </c>
    </row>
    <row r="58" spans="1:21" x14ac:dyDescent="0.25">
      <c r="A58" s="4" t="s">
        <v>40</v>
      </c>
      <c r="B58" s="6">
        <v>43531</v>
      </c>
      <c r="C58" s="6">
        <v>43532</v>
      </c>
      <c r="D58" s="5">
        <v>52751635</v>
      </c>
      <c r="E58" s="5">
        <v>0</v>
      </c>
      <c r="F58" s="5">
        <v>908705</v>
      </c>
      <c r="G58" s="5">
        <v>0</v>
      </c>
      <c r="H58" s="5">
        <v>51842930</v>
      </c>
      <c r="I58" s="5">
        <v>0</v>
      </c>
      <c r="J58" s="5">
        <v>51842930</v>
      </c>
      <c r="K58" s="13" t="s">
        <v>0</v>
      </c>
      <c r="L58" s="14" t="str">
        <f>VLOOKUP(A58,'[1]X PAGAR'!F$1:S$98,1,0)</f>
        <v>RCB22177</v>
      </c>
      <c r="M58" s="14">
        <v>0</v>
      </c>
      <c r="N58" s="18">
        <f>VLOOKUP(A58,'[1]X PAGAR'!F$1:T$98,8,0)-755170</f>
        <v>-51842930</v>
      </c>
      <c r="O58" s="16">
        <v>0</v>
      </c>
      <c r="P58" s="16">
        <v>0</v>
      </c>
      <c r="Q58" s="19">
        <f>H58+M58+N58</f>
        <v>0</v>
      </c>
      <c r="R58" s="16" t="e">
        <v>#N/A</v>
      </c>
      <c r="S58" s="16" t="e">
        <v>#N/A</v>
      </c>
      <c r="T58" s="21" t="s">
        <v>117</v>
      </c>
      <c r="U58" s="15" t="s">
        <v>125</v>
      </c>
    </row>
    <row r="59" spans="1:21" x14ac:dyDescent="0.25">
      <c r="A59" s="4" t="s">
        <v>39</v>
      </c>
      <c r="B59" s="6">
        <v>43537</v>
      </c>
      <c r="C59" s="6">
        <v>43563</v>
      </c>
      <c r="D59" s="5">
        <v>898635</v>
      </c>
      <c r="E59" s="5">
        <v>0</v>
      </c>
      <c r="F59" s="5">
        <v>0</v>
      </c>
      <c r="G59" s="5">
        <v>0</v>
      </c>
      <c r="H59" s="5">
        <v>898635</v>
      </c>
      <c r="I59" s="5">
        <v>0</v>
      </c>
      <c r="J59" s="5">
        <v>898635</v>
      </c>
      <c r="K59" s="13" t="s">
        <v>0</v>
      </c>
      <c r="L59" s="14" t="str">
        <f>VLOOKUP(A59,'[1]X PAGAR'!F$1:S$98,1,0)</f>
        <v>RCB22301</v>
      </c>
      <c r="M59" s="14">
        <v>0</v>
      </c>
      <c r="N59" s="18">
        <f>VLOOKUP(A59,'[1]X PAGAR'!F$1:T$98,8,0)</f>
        <v>-898635</v>
      </c>
      <c r="O59" s="16">
        <v>0</v>
      </c>
      <c r="P59" s="15">
        <v>0</v>
      </c>
      <c r="Q59" s="19">
        <f t="shared" si="0"/>
        <v>0</v>
      </c>
      <c r="R59" s="16" t="e">
        <v>#N/A</v>
      </c>
      <c r="S59" s="16" t="e">
        <v>#N/A</v>
      </c>
      <c r="T59" s="21" t="s">
        <v>117</v>
      </c>
      <c r="U59" s="15" t="s">
        <v>122</v>
      </c>
    </row>
    <row r="60" spans="1:21" x14ac:dyDescent="0.25">
      <c r="A60" s="4" t="s">
        <v>38</v>
      </c>
      <c r="B60" s="6">
        <v>43557</v>
      </c>
      <c r="C60" s="6">
        <v>43563</v>
      </c>
      <c r="D60" s="5">
        <v>162528</v>
      </c>
      <c r="E60" s="5">
        <v>0</v>
      </c>
      <c r="F60" s="5">
        <v>0</v>
      </c>
      <c r="G60" s="5">
        <v>0</v>
      </c>
      <c r="H60" s="5">
        <v>162528</v>
      </c>
      <c r="I60" s="5">
        <v>0</v>
      </c>
      <c r="J60" s="5">
        <v>162528</v>
      </c>
      <c r="K60" s="13" t="s">
        <v>0</v>
      </c>
      <c r="L60" s="14" t="str">
        <f>VLOOKUP(A60,'[1]X PAGAR'!F$1:S$98,1,0)</f>
        <v>RCB22787</v>
      </c>
      <c r="M60" s="14">
        <v>0</v>
      </c>
      <c r="N60" s="18">
        <f>VLOOKUP(A60,'[1]X PAGAR'!F$1:T$98,8,0)</f>
        <v>-162528</v>
      </c>
      <c r="O60" s="16">
        <v>0</v>
      </c>
      <c r="P60" s="15">
        <v>0</v>
      </c>
      <c r="Q60" s="19">
        <f t="shared" si="0"/>
        <v>0</v>
      </c>
      <c r="R60" s="16" t="e">
        <v>#N/A</v>
      </c>
      <c r="S60" s="16" t="e">
        <v>#N/A</v>
      </c>
      <c r="T60" s="21" t="s">
        <v>117</v>
      </c>
      <c r="U60" s="15" t="s">
        <v>122</v>
      </c>
    </row>
    <row r="61" spans="1:21" x14ac:dyDescent="0.25">
      <c r="A61" s="4" t="s">
        <v>37</v>
      </c>
      <c r="B61" s="6">
        <v>43565</v>
      </c>
      <c r="C61" s="6">
        <v>43587</v>
      </c>
      <c r="D61" s="5">
        <v>194795</v>
      </c>
      <c r="E61" s="5">
        <v>0</v>
      </c>
      <c r="F61" s="5">
        <v>0</v>
      </c>
      <c r="G61" s="5">
        <v>0</v>
      </c>
      <c r="H61" s="5">
        <v>194795</v>
      </c>
      <c r="I61" s="5">
        <v>0</v>
      </c>
      <c r="J61" s="5">
        <v>194795</v>
      </c>
      <c r="K61" s="13" t="s">
        <v>0</v>
      </c>
      <c r="L61" s="14" t="str">
        <f>VLOOKUP(A61,'[1]X PAGAR'!F$1:S$98,1,0)</f>
        <v>RCB23060</v>
      </c>
      <c r="M61" s="14">
        <v>0</v>
      </c>
      <c r="N61" s="18">
        <f>VLOOKUP(A61,'[1]X PAGAR'!F$1:T$98,8,0)</f>
        <v>-194795</v>
      </c>
      <c r="O61" s="16">
        <v>0</v>
      </c>
      <c r="P61" s="15">
        <v>0</v>
      </c>
      <c r="Q61" s="19">
        <f t="shared" si="0"/>
        <v>0</v>
      </c>
      <c r="R61" s="16" t="e">
        <v>#N/A</v>
      </c>
      <c r="S61" s="16" t="e">
        <v>#N/A</v>
      </c>
      <c r="T61" s="21" t="s">
        <v>117</v>
      </c>
      <c r="U61" s="15" t="s">
        <v>122</v>
      </c>
    </row>
    <row r="62" spans="1:21" x14ac:dyDescent="0.25">
      <c r="A62" s="4" t="s">
        <v>36</v>
      </c>
      <c r="B62" s="6">
        <v>43566</v>
      </c>
      <c r="C62" s="6">
        <v>43587</v>
      </c>
      <c r="D62" s="5">
        <v>196214</v>
      </c>
      <c r="E62" s="5">
        <v>0</v>
      </c>
      <c r="F62" s="5">
        <v>0</v>
      </c>
      <c r="G62" s="5">
        <v>0</v>
      </c>
      <c r="H62" s="5">
        <v>196214</v>
      </c>
      <c r="I62" s="5">
        <v>0</v>
      </c>
      <c r="J62" s="5">
        <v>196214</v>
      </c>
      <c r="K62" s="13" t="s">
        <v>0</v>
      </c>
      <c r="L62" s="14" t="str">
        <f>VLOOKUP(A62,'[1]X PAGAR'!F$1:S$98,1,0)</f>
        <v>RCB23086</v>
      </c>
      <c r="M62" s="14">
        <v>0</v>
      </c>
      <c r="N62" s="18">
        <f>VLOOKUP(A62,'[1]X PAGAR'!F$1:T$98,8,0)</f>
        <v>-196214</v>
      </c>
      <c r="O62" s="16">
        <v>0</v>
      </c>
      <c r="P62" s="15">
        <v>0</v>
      </c>
      <c r="Q62" s="19">
        <f t="shared" si="0"/>
        <v>0</v>
      </c>
      <c r="R62" s="16" t="e">
        <v>#N/A</v>
      </c>
      <c r="S62" s="16" t="e">
        <v>#N/A</v>
      </c>
      <c r="T62" s="21" t="s">
        <v>117</v>
      </c>
      <c r="U62" s="15" t="s">
        <v>122</v>
      </c>
    </row>
    <row r="63" spans="1:21" x14ac:dyDescent="0.25">
      <c r="A63" s="4" t="s">
        <v>35</v>
      </c>
      <c r="B63" s="6">
        <v>43567</v>
      </c>
      <c r="C63" s="6">
        <v>43587</v>
      </c>
      <c r="D63" s="5">
        <v>199809</v>
      </c>
      <c r="E63" s="5">
        <v>0</v>
      </c>
      <c r="F63" s="5">
        <v>0</v>
      </c>
      <c r="G63" s="5">
        <v>0</v>
      </c>
      <c r="H63" s="5">
        <v>199809</v>
      </c>
      <c r="I63" s="5">
        <v>0</v>
      </c>
      <c r="J63" s="5">
        <v>199809</v>
      </c>
      <c r="K63" s="13" t="s">
        <v>0</v>
      </c>
      <c r="L63" s="14" t="str">
        <f>VLOOKUP(A63,'[1]X PAGAR'!F$1:S$98,1,0)</f>
        <v>RCB23132</v>
      </c>
      <c r="M63" s="14">
        <v>0</v>
      </c>
      <c r="N63" s="18">
        <f>VLOOKUP(A63,'[1]X PAGAR'!F$1:T$98,8,0)</f>
        <v>-199809</v>
      </c>
      <c r="O63" s="16">
        <v>0</v>
      </c>
      <c r="P63" s="15">
        <v>0</v>
      </c>
      <c r="Q63" s="19">
        <f t="shared" si="0"/>
        <v>0</v>
      </c>
      <c r="R63" s="16" t="e">
        <v>#N/A</v>
      </c>
      <c r="S63" s="16" t="e">
        <v>#N/A</v>
      </c>
      <c r="T63" s="21" t="s">
        <v>117</v>
      </c>
      <c r="U63" s="15" t="s">
        <v>122</v>
      </c>
    </row>
    <row r="64" spans="1:21" x14ac:dyDescent="0.25">
      <c r="A64" s="4" t="s">
        <v>34</v>
      </c>
      <c r="B64" s="6">
        <v>43578</v>
      </c>
      <c r="C64" s="6">
        <v>43591</v>
      </c>
      <c r="D64" s="5">
        <v>76499</v>
      </c>
      <c r="E64" s="5">
        <v>0</v>
      </c>
      <c r="F64" s="5">
        <v>0</v>
      </c>
      <c r="G64" s="5">
        <v>0</v>
      </c>
      <c r="H64" s="5">
        <v>76499</v>
      </c>
      <c r="I64" s="5">
        <v>0</v>
      </c>
      <c r="J64" s="5">
        <v>76499</v>
      </c>
      <c r="K64" s="13" t="s">
        <v>0</v>
      </c>
      <c r="L64" s="14" t="str">
        <f>VLOOKUP(A64,'[1]X PAGAR'!F$1:S$98,1,0)</f>
        <v>RCB23272</v>
      </c>
      <c r="M64" s="14">
        <v>0</v>
      </c>
      <c r="N64" s="18">
        <f>VLOOKUP(A64,'[1]X PAGAR'!F$1:T$98,8,0)</f>
        <v>-76499</v>
      </c>
      <c r="O64" s="16">
        <v>0</v>
      </c>
      <c r="P64" s="15">
        <v>0</v>
      </c>
      <c r="Q64" s="19">
        <f t="shared" si="0"/>
        <v>0</v>
      </c>
      <c r="R64" s="16" t="e">
        <v>#N/A</v>
      </c>
      <c r="S64" s="16" t="e">
        <v>#N/A</v>
      </c>
      <c r="T64" s="21" t="s">
        <v>117</v>
      </c>
      <c r="U64" s="15" t="s">
        <v>122</v>
      </c>
    </row>
    <row r="65" spans="1:21" x14ac:dyDescent="0.25">
      <c r="A65" s="4" t="s">
        <v>33</v>
      </c>
      <c r="B65" s="6">
        <v>43584</v>
      </c>
      <c r="C65" s="6">
        <v>43591</v>
      </c>
      <c r="D65" s="5">
        <v>1752539</v>
      </c>
      <c r="E65" s="5">
        <v>0</v>
      </c>
      <c r="F65" s="5">
        <v>0</v>
      </c>
      <c r="G65" s="5">
        <v>0</v>
      </c>
      <c r="H65" s="5">
        <v>1752539</v>
      </c>
      <c r="I65" s="5">
        <v>0</v>
      </c>
      <c r="J65" s="5">
        <v>1752539</v>
      </c>
      <c r="K65" s="13" t="s">
        <v>0</v>
      </c>
      <c r="L65" s="14" t="str">
        <f>VLOOKUP(A65,'[1]X PAGAR'!F$1:S$98,1,0)</f>
        <v>RCB23430</v>
      </c>
      <c r="M65" s="14">
        <v>0</v>
      </c>
      <c r="N65" s="18">
        <f>VLOOKUP(A65,'[1]X PAGAR'!F$1:T$98,8,0)</f>
        <v>-1752539</v>
      </c>
      <c r="O65" s="16">
        <v>0</v>
      </c>
      <c r="P65" s="15">
        <v>0</v>
      </c>
      <c r="Q65" s="19">
        <f t="shared" si="0"/>
        <v>0</v>
      </c>
      <c r="R65" s="16" t="e">
        <v>#N/A</v>
      </c>
      <c r="S65" s="16" t="e">
        <v>#N/A</v>
      </c>
      <c r="T65" s="21" t="s">
        <v>117</v>
      </c>
      <c r="U65" s="15" t="s">
        <v>122</v>
      </c>
    </row>
    <row r="66" spans="1:21" x14ac:dyDescent="0.25">
      <c r="A66" s="4" t="s">
        <v>32</v>
      </c>
      <c r="B66" s="6">
        <v>43584</v>
      </c>
      <c r="C66" s="6">
        <v>43591</v>
      </c>
      <c r="D66" s="5">
        <v>1590234</v>
      </c>
      <c r="E66" s="5">
        <v>0</v>
      </c>
      <c r="F66" s="5">
        <v>0</v>
      </c>
      <c r="G66" s="5">
        <v>0</v>
      </c>
      <c r="H66" s="5">
        <v>1590234</v>
      </c>
      <c r="I66" s="5">
        <v>0</v>
      </c>
      <c r="J66" s="5">
        <v>1590234</v>
      </c>
      <c r="K66" s="13" t="s">
        <v>0</v>
      </c>
      <c r="L66" s="14" t="str">
        <f>VLOOKUP(A66,'[1]X PAGAR'!F$1:S$98,1,0)</f>
        <v>RCB23424</v>
      </c>
      <c r="M66" s="14">
        <v>0</v>
      </c>
      <c r="N66" s="18">
        <f>VLOOKUP(A66,'[1]X PAGAR'!F$1:T$98,8,0)</f>
        <v>-1590234</v>
      </c>
      <c r="O66" s="16">
        <v>0</v>
      </c>
      <c r="P66" s="15">
        <v>0</v>
      </c>
      <c r="Q66" s="19">
        <f t="shared" si="0"/>
        <v>0</v>
      </c>
      <c r="R66" s="16" t="e">
        <v>#N/A</v>
      </c>
      <c r="S66" s="16" t="e">
        <v>#N/A</v>
      </c>
      <c r="T66" s="21" t="s">
        <v>117</v>
      </c>
      <c r="U66" s="15" t="s">
        <v>122</v>
      </c>
    </row>
    <row r="67" spans="1:21" x14ac:dyDescent="0.25">
      <c r="A67" s="4" t="s">
        <v>31</v>
      </c>
      <c r="B67" s="6">
        <v>43587</v>
      </c>
      <c r="C67" s="6">
        <v>43595</v>
      </c>
      <c r="D67" s="5">
        <v>1417177</v>
      </c>
      <c r="E67" s="5">
        <v>0</v>
      </c>
      <c r="F67" s="5">
        <v>0</v>
      </c>
      <c r="G67" s="5">
        <v>0</v>
      </c>
      <c r="H67" s="5">
        <v>1417177</v>
      </c>
      <c r="I67" s="5">
        <v>0</v>
      </c>
      <c r="J67" s="5">
        <v>1417177</v>
      </c>
      <c r="K67" s="13" t="s">
        <v>0</v>
      </c>
      <c r="L67" s="14" t="str">
        <f>VLOOKUP(A67,'[1]X PAGAR'!F$1:S$98,1,0)</f>
        <v>RCB23491</v>
      </c>
      <c r="M67" s="14">
        <v>0</v>
      </c>
      <c r="N67" s="18">
        <f>VLOOKUP(A67,'[1]X PAGAR'!F$1:T$98,8,0)</f>
        <v>-1417177</v>
      </c>
      <c r="O67" s="16">
        <v>0</v>
      </c>
      <c r="P67" s="15">
        <v>0</v>
      </c>
      <c r="Q67" s="19">
        <f t="shared" si="0"/>
        <v>0</v>
      </c>
      <c r="R67" s="16" t="e">
        <v>#N/A</v>
      </c>
      <c r="S67" s="16" t="e">
        <v>#N/A</v>
      </c>
      <c r="T67" s="21" t="s">
        <v>117</v>
      </c>
      <c r="U67" s="15" t="s">
        <v>122</v>
      </c>
    </row>
    <row r="68" spans="1:21" x14ac:dyDescent="0.25">
      <c r="A68" s="4" t="s">
        <v>30</v>
      </c>
      <c r="B68" s="6">
        <v>43593</v>
      </c>
      <c r="C68" s="6">
        <v>43623</v>
      </c>
      <c r="D68" s="5">
        <v>159310</v>
      </c>
      <c r="E68" s="5">
        <v>0</v>
      </c>
      <c r="F68" s="5">
        <v>0</v>
      </c>
      <c r="G68" s="5">
        <v>0</v>
      </c>
      <c r="H68" s="5">
        <v>159310</v>
      </c>
      <c r="I68" s="5">
        <v>0</v>
      </c>
      <c r="J68" s="5">
        <v>159310</v>
      </c>
      <c r="K68" s="13" t="s">
        <v>0</v>
      </c>
      <c r="L68" s="14" t="str">
        <f>VLOOKUP(A68,'[1]X PAGAR'!F$1:S$98,1,0)</f>
        <v>RCB23670</v>
      </c>
      <c r="M68" s="14">
        <v>0</v>
      </c>
      <c r="N68" s="18">
        <f>VLOOKUP(A68,'[1]X PAGAR'!F$1:T$98,8,0)</f>
        <v>-159310</v>
      </c>
      <c r="O68" s="16">
        <v>0</v>
      </c>
      <c r="P68" s="15">
        <v>0</v>
      </c>
      <c r="Q68" s="19">
        <f t="shared" si="0"/>
        <v>0</v>
      </c>
      <c r="R68" s="16" t="e">
        <v>#N/A</v>
      </c>
      <c r="S68" s="16" t="e">
        <v>#N/A</v>
      </c>
      <c r="T68" s="21" t="s">
        <v>117</v>
      </c>
      <c r="U68" s="15" t="s">
        <v>122</v>
      </c>
    </row>
    <row r="69" spans="1:21" x14ac:dyDescent="0.25">
      <c r="A69" s="4" t="s">
        <v>29</v>
      </c>
      <c r="B69" s="6">
        <v>43610</v>
      </c>
      <c r="C69" s="6">
        <v>43623</v>
      </c>
      <c r="D69" s="5">
        <v>1256404</v>
      </c>
      <c r="E69" s="5">
        <v>0</v>
      </c>
      <c r="F69" s="5">
        <v>460535</v>
      </c>
      <c r="G69" s="5">
        <v>0</v>
      </c>
      <c r="H69" s="5">
        <v>795869</v>
      </c>
      <c r="I69" s="5">
        <v>0</v>
      </c>
      <c r="J69" s="5">
        <v>795869</v>
      </c>
      <c r="K69" s="13" t="s">
        <v>0</v>
      </c>
      <c r="L69" s="14" t="str">
        <f>VLOOKUP(A69,'[1]X PAGAR'!F$1:S$98,1,0)</f>
        <v>RCB24132</v>
      </c>
      <c r="M69" s="14">
        <v>0</v>
      </c>
      <c r="N69" s="18">
        <f>VLOOKUP(A69,'[1]X PAGAR'!F$1:T$98,8,0)-720325</f>
        <v>-795869</v>
      </c>
      <c r="O69" s="16">
        <v>0</v>
      </c>
      <c r="P69" s="16">
        <v>0</v>
      </c>
      <c r="Q69" s="19">
        <f>H69+M69+N69</f>
        <v>0</v>
      </c>
      <c r="R69" s="16" t="e">
        <v>#N/A</v>
      </c>
      <c r="S69" s="16" t="e">
        <v>#N/A</v>
      </c>
      <c r="T69" s="21" t="s">
        <v>117</v>
      </c>
      <c r="U69" s="15" t="s">
        <v>122</v>
      </c>
    </row>
    <row r="70" spans="1:21" x14ac:dyDescent="0.25">
      <c r="A70" s="4" t="s">
        <v>28</v>
      </c>
      <c r="B70" s="6">
        <v>43622</v>
      </c>
      <c r="C70" s="6">
        <v>43623</v>
      </c>
      <c r="D70" s="5">
        <v>112534</v>
      </c>
      <c r="E70" s="5">
        <v>0</v>
      </c>
      <c r="F70" s="5">
        <v>0</v>
      </c>
      <c r="G70" s="5">
        <v>0</v>
      </c>
      <c r="H70" s="5">
        <v>112534</v>
      </c>
      <c r="I70" s="5">
        <v>0</v>
      </c>
      <c r="J70" s="5">
        <v>112534</v>
      </c>
      <c r="K70" s="13" t="s">
        <v>0</v>
      </c>
      <c r="L70" s="14" t="str">
        <f>VLOOKUP(A70,'[1]X PAGAR'!F$1:S$98,1,0)</f>
        <v>RCB24303</v>
      </c>
      <c r="M70" s="14">
        <v>0</v>
      </c>
      <c r="N70" s="18">
        <f>VLOOKUP(A70,'[1]X PAGAR'!F$1:T$98,8,0)</f>
        <v>-112534</v>
      </c>
      <c r="O70" s="16">
        <v>0</v>
      </c>
      <c r="P70" s="15">
        <v>0</v>
      </c>
      <c r="Q70" s="19">
        <f t="shared" si="0"/>
        <v>0</v>
      </c>
      <c r="R70" s="16" t="e">
        <v>#N/A</v>
      </c>
      <c r="S70" s="16" t="e">
        <v>#N/A</v>
      </c>
      <c r="T70" s="21" t="s">
        <v>117</v>
      </c>
      <c r="U70" s="15" t="s">
        <v>122</v>
      </c>
    </row>
    <row r="71" spans="1:21" x14ac:dyDescent="0.25">
      <c r="A71" s="4" t="s">
        <v>27</v>
      </c>
      <c r="B71" s="6">
        <v>43623</v>
      </c>
      <c r="C71" s="6">
        <v>43626</v>
      </c>
      <c r="D71" s="5">
        <v>64039930</v>
      </c>
      <c r="E71" s="5">
        <v>0</v>
      </c>
      <c r="F71" s="5">
        <v>276000</v>
      </c>
      <c r="G71" s="5">
        <v>0</v>
      </c>
      <c r="H71" s="5">
        <v>63763930</v>
      </c>
      <c r="I71" s="5">
        <v>0</v>
      </c>
      <c r="J71" s="5">
        <v>63763930</v>
      </c>
      <c r="K71" s="13" t="s">
        <v>0</v>
      </c>
      <c r="L71" s="14" t="str">
        <f>VLOOKUP(A71,'[1]X PAGAR'!F$1:S$98,1,0)</f>
        <v>RCB24349</v>
      </c>
      <c r="M71" s="14">
        <v>0</v>
      </c>
      <c r="N71" s="18">
        <f>VLOOKUP(A71,'[1]X PAGAR'!F$1:T$98,8,0)-1347800</f>
        <v>-63763930</v>
      </c>
      <c r="O71" s="16">
        <v>0</v>
      </c>
      <c r="P71" s="16">
        <v>0</v>
      </c>
      <c r="Q71" s="19">
        <f t="shared" ref="Q71:Q72" si="2">H71+M71+N71</f>
        <v>0</v>
      </c>
      <c r="R71" s="16" t="e">
        <v>#N/A</v>
      </c>
      <c r="S71" s="16" t="e">
        <v>#N/A</v>
      </c>
      <c r="T71" s="21" t="s">
        <v>117</v>
      </c>
      <c r="U71" s="15" t="s">
        <v>120</v>
      </c>
    </row>
    <row r="72" spans="1:21" x14ac:dyDescent="0.25">
      <c r="A72" s="4" t="s">
        <v>26</v>
      </c>
      <c r="B72" s="6">
        <v>43623</v>
      </c>
      <c r="C72" s="6">
        <v>43626</v>
      </c>
      <c r="D72" s="5">
        <v>30697580</v>
      </c>
      <c r="E72" s="5">
        <v>0</v>
      </c>
      <c r="F72" s="5">
        <v>286406</v>
      </c>
      <c r="G72" s="5">
        <v>0</v>
      </c>
      <c r="H72" s="5">
        <v>30411174</v>
      </c>
      <c r="I72" s="5">
        <v>0</v>
      </c>
      <c r="J72" s="5">
        <v>30411174</v>
      </c>
      <c r="K72" s="13" t="s">
        <v>0</v>
      </c>
      <c r="L72" s="14" t="str">
        <f>VLOOKUP(A72,'[1]X PAGAR'!F$1:S$98,1,0)</f>
        <v>RCB24373</v>
      </c>
      <c r="M72" s="14">
        <v>0</v>
      </c>
      <c r="N72" s="18">
        <f>VLOOKUP(A72,'[1]X PAGAR'!F$1:T$98,8,0)-718500</f>
        <v>-30411174</v>
      </c>
      <c r="O72" s="16">
        <v>0</v>
      </c>
      <c r="P72" s="16">
        <v>0</v>
      </c>
      <c r="Q72" s="19">
        <f t="shared" si="2"/>
        <v>0</v>
      </c>
      <c r="R72" s="16" t="e">
        <v>#N/A</v>
      </c>
      <c r="S72" s="16" t="e">
        <v>#N/A</v>
      </c>
      <c r="T72" s="21" t="s">
        <v>117</v>
      </c>
      <c r="U72" s="15" t="s">
        <v>122</v>
      </c>
    </row>
    <row r="73" spans="1:21" x14ac:dyDescent="0.25">
      <c r="A73" s="4" t="s">
        <v>25</v>
      </c>
      <c r="B73" s="6">
        <v>43635</v>
      </c>
      <c r="C73" s="6">
        <v>43651</v>
      </c>
      <c r="D73" s="5">
        <v>395130</v>
      </c>
      <c r="E73" s="5">
        <v>0</v>
      </c>
      <c r="F73" s="5">
        <v>0</v>
      </c>
      <c r="G73" s="5">
        <v>0</v>
      </c>
      <c r="H73" s="5">
        <v>395130</v>
      </c>
      <c r="I73" s="5">
        <v>0</v>
      </c>
      <c r="J73" s="5">
        <v>395130</v>
      </c>
      <c r="K73" s="13" t="s">
        <v>0</v>
      </c>
      <c r="L73" s="14" t="str">
        <f>VLOOKUP(A73,'[1]X PAGAR'!F$1:S$98,1,0)</f>
        <v>RCB24600</v>
      </c>
      <c r="M73" s="14">
        <v>0</v>
      </c>
      <c r="N73" s="18">
        <f>VLOOKUP(A73,'[1]X PAGAR'!F$1:T$98,8,0)</f>
        <v>-395130</v>
      </c>
      <c r="O73" s="16">
        <v>0</v>
      </c>
      <c r="P73" s="15">
        <v>0</v>
      </c>
      <c r="Q73" s="19">
        <f t="shared" ref="Q73:Q96" si="3">J73+M73+N73+O73+P73</f>
        <v>0</v>
      </c>
      <c r="R73" s="16" t="e">
        <v>#N/A</v>
      </c>
      <c r="S73" s="16" t="e">
        <v>#N/A</v>
      </c>
      <c r="T73" s="21" t="s">
        <v>117</v>
      </c>
      <c r="U73" s="15" t="s">
        <v>122</v>
      </c>
    </row>
    <row r="74" spans="1:21" x14ac:dyDescent="0.25">
      <c r="A74" s="4" t="s">
        <v>24</v>
      </c>
      <c r="B74" s="6">
        <v>43637</v>
      </c>
      <c r="C74" s="6">
        <v>43651</v>
      </c>
      <c r="D74" s="5">
        <v>179352</v>
      </c>
      <c r="E74" s="5">
        <v>0</v>
      </c>
      <c r="F74" s="5">
        <v>0</v>
      </c>
      <c r="G74" s="5">
        <v>0</v>
      </c>
      <c r="H74" s="5">
        <v>179352</v>
      </c>
      <c r="I74" s="5">
        <v>0</v>
      </c>
      <c r="J74" s="5">
        <v>179352</v>
      </c>
      <c r="K74" s="13" t="s">
        <v>0</v>
      </c>
      <c r="L74" s="14" t="str">
        <f>VLOOKUP(A74,'[1]X PAGAR'!F$1:S$98,1,0)</f>
        <v>RCB24709</v>
      </c>
      <c r="M74" s="14">
        <v>0</v>
      </c>
      <c r="N74" s="18">
        <f>VLOOKUP(A74,'[1]X PAGAR'!F$1:T$98,8,0)</f>
        <v>-179352</v>
      </c>
      <c r="O74" s="16">
        <v>0</v>
      </c>
      <c r="P74" s="15">
        <v>0</v>
      </c>
      <c r="Q74" s="19">
        <f t="shared" si="3"/>
        <v>0</v>
      </c>
      <c r="R74" s="16" t="e">
        <v>#N/A</v>
      </c>
      <c r="S74" s="16" t="e">
        <v>#N/A</v>
      </c>
      <c r="T74" s="21" t="s">
        <v>117</v>
      </c>
      <c r="U74" s="15" t="s">
        <v>122</v>
      </c>
    </row>
    <row r="75" spans="1:21" x14ac:dyDescent="0.25">
      <c r="A75" s="4" t="s">
        <v>23</v>
      </c>
      <c r="B75" s="6">
        <v>43644</v>
      </c>
      <c r="C75" s="6">
        <v>43651</v>
      </c>
      <c r="D75" s="5">
        <v>437212</v>
      </c>
      <c r="E75" s="5">
        <v>0</v>
      </c>
      <c r="F75" s="5">
        <v>0</v>
      </c>
      <c r="G75" s="5">
        <v>0</v>
      </c>
      <c r="H75" s="5">
        <v>437212</v>
      </c>
      <c r="I75" s="5">
        <v>0</v>
      </c>
      <c r="J75" s="5">
        <v>437212</v>
      </c>
      <c r="K75" s="13" t="s">
        <v>0</v>
      </c>
      <c r="L75" s="14" t="str">
        <f>VLOOKUP(A75,'[1]X PAGAR'!F$1:S$98,1,0)</f>
        <v>RCB24792</v>
      </c>
      <c r="M75" s="14">
        <v>0</v>
      </c>
      <c r="N75" s="18">
        <f>VLOOKUP(A75,'[1]X PAGAR'!F$1:T$98,8,0)</f>
        <v>-437212</v>
      </c>
      <c r="O75" s="16">
        <v>0</v>
      </c>
      <c r="P75" s="15">
        <v>0</v>
      </c>
      <c r="Q75" s="19">
        <f t="shared" si="3"/>
        <v>0</v>
      </c>
      <c r="R75" s="16" t="e">
        <v>#N/A</v>
      </c>
      <c r="S75" s="16" t="e">
        <v>#N/A</v>
      </c>
      <c r="T75" s="21" t="s">
        <v>117</v>
      </c>
      <c r="U75" s="15" t="s">
        <v>122</v>
      </c>
    </row>
    <row r="76" spans="1:21" ht="24" x14ac:dyDescent="0.25">
      <c r="A76" s="4" t="s">
        <v>22</v>
      </c>
      <c r="B76" s="6">
        <v>43654</v>
      </c>
      <c r="C76" s="4"/>
      <c r="D76" s="5">
        <v>5932712</v>
      </c>
      <c r="E76" s="5">
        <v>0</v>
      </c>
      <c r="F76" s="5">
        <v>0</v>
      </c>
      <c r="G76" s="5">
        <v>0</v>
      </c>
      <c r="H76" s="5">
        <v>5932712</v>
      </c>
      <c r="I76" s="5">
        <v>0</v>
      </c>
      <c r="J76" s="5">
        <v>5932712</v>
      </c>
      <c r="K76" s="13" t="s">
        <v>1</v>
      </c>
      <c r="L76" s="14" t="e">
        <f>VLOOKUP(A76,'[1]X PAGAR'!F$1:S$98,1,0)</f>
        <v>#N/A</v>
      </c>
      <c r="M76" s="17">
        <v>-5932712</v>
      </c>
      <c r="N76" s="18">
        <v>0</v>
      </c>
      <c r="O76" s="16">
        <v>0</v>
      </c>
      <c r="P76" s="15">
        <v>0</v>
      </c>
      <c r="Q76" s="19">
        <f t="shared" si="3"/>
        <v>0</v>
      </c>
      <c r="R76" s="16"/>
      <c r="S76" s="16"/>
      <c r="T76" s="14" t="s">
        <v>106</v>
      </c>
      <c r="U76" s="15" t="s">
        <v>122</v>
      </c>
    </row>
    <row r="77" spans="1:21" x14ac:dyDescent="0.25">
      <c r="A77" s="4" t="s">
        <v>21</v>
      </c>
      <c r="B77" s="6">
        <v>43654</v>
      </c>
      <c r="C77" s="6">
        <v>43809</v>
      </c>
      <c r="D77" s="5">
        <v>1309157</v>
      </c>
      <c r="E77" s="5">
        <v>0</v>
      </c>
      <c r="F77" s="5">
        <v>0</v>
      </c>
      <c r="G77" s="5">
        <v>0</v>
      </c>
      <c r="H77" s="5">
        <v>1309157</v>
      </c>
      <c r="I77" s="5">
        <v>0</v>
      </c>
      <c r="J77" s="5">
        <v>1309157</v>
      </c>
      <c r="K77" s="13" t="s">
        <v>0</v>
      </c>
      <c r="L77" s="14" t="str">
        <f>VLOOKUP(A77,'[1]X PAGAR'!F$1:S$98,1,0)</f>
        <v>RCB25138</v>
      </c>
      <c r="M77" s="14">
        <v>0</v>
      </c>
      <c r="N77" s="18">
        <f>VLOOKUP(A77,'[1]X PAGAR'!F$1:T$98,8,0)</f>
        <v>-1309157</v>
      </c>
      <c r="O77" s="16">
        <v>0</v>
      </c>
      <c r="P77" s="15">
        <v>0</v>
      </c>
      <c r="Q77" s="19">
        <f t="shared" si="3"/>
        <v>0</v>
      </c>
      <c r="R77" s="16" t="e">
        <v>#N/A</v>
      </c>
      <c r="S77" s="16" t="e">
        <v>#N/A</v>
      </c>
      <c r="T77" s="21" t="s">
        <v>117</v>
      </c>
      <c r="U77" s="18" t="str">
        <f>VLOOKUP(A77,'[1]X PAGAR'!F$1:AA$98,14,0)</f>
        <v>ATLANTICO</v>
      </c>
    </row>
    <row r="78" spans="1:21" x14ac:dyDescent="0.25">
      <c r="A78" s="4" t="s">
        <v>20</v>
      </c>
      <c r="B78" s="6">
        <v>43664</v>
      </c>
      <c r="C78" s="6">
        <v>43739</v>
      </c>
      <c r="D78" s="5">
        <v>472116</v>
      </c>
      <c r="E78" s="5">
        <v>0</v>
      </c>
      <c r="F78" s="5">
        <v>0</v>
      </c>
      <c r="G78" s="5">
        <v>0</v>
      </c>
      <c r="H78" s="5">
        <v>472116</v>
      </c>
      <c r="I78" s="5">
        <v>0</v>
      </c>
      <c r="J78" s="5">
        <v>472116</v>
      </c>
      <c r="K78" s="13" t="s">
        <v>0</v>
      </c>
      <c r="L78" s="14" t="str">
        <f>VLOOKUP(A78,'[1]X PAGAR'!F$1:S$98,1,0)</f>
        <v>RCB25445</v>
      </c>
      <c r="M78" s="14">
        <v>0</v>
      </c>
      <c r="N78" s="18">
        <f>VLOOKUP(A78,'[1]X PAGAR'!F$1:T$98,8,0)</f>
        <v>-472116</v>
      </c>
      <c r="O78" s="16">
        <v>0</v>
      </c>
      <c r="P78" s="15">
        <v>0</v>
      </c>
      <c r="Q78" s="19">
        <f t="shared" si="3"/>
        <v>0</v>
      </c>
      <c r="R78" s="16" t="e">
        <v>#N/A</v>
      </c>
      <c r="S78" s="16" t="e">
        <v>#N/A</v>
      </c>
      <c r="T78" s="21" t="s">
        <v>117</v>
      </c>
      <c r="U78" s="18" t="str">
        <f>VLOOKUP(A78,'[1]X PAGAR'!F$1:AA$98,14,0)</f>
        <v>ATLANTICO</v>
      </c>
    </row>
    <row r="79" spans="1:21" x14ac:dyDescent="0.25">
      <c r="A79" s="4" t="s">
        <v>19</v>
      </c>
      <c r="B79" s="6">
        <v>43669</v>
      </c>
      <c r="C79" s="6">
        <v>43742</v>
      </c>
      <c r="D79" s="5">
        <v>120989</v>
      </c>
      <c r="E79" s="5">
        <v>0</v>
      </c>
      <c r="F79" s="5">
        <v>0</v>
      </c>
      <c r="G79" s="5">
        <v>0</v>
      </c>
      <c r="H79" s="5">
        <v>120989</v>
      </c>
      <c r="I79" s="5">
        <v>0</v>
      </c>
      <c r="J79" s="5">
        <v>120989</v>
      </c>
      <c r="K79" s="13" t="s">
        <v>0</v>
      </c>
      <c r="L79" s="14" t="str">
        <f>VLOOKUP(A79,'[1]X PAGAR'!F$1:S$98,1,0)</f>
        <v>RCB25519</v>
      </c>
      <c r="M79" s="14">
        <v>0</v>
      </c>
      <c r="N79" s="18">
        <f>VLOOKUP(A79,'[1]X PAGAR'!F$1:T$98,8,0)</f>
        <v>-120989</v>
      </c>
      <c r="O79" s="16">
        <v>0</v>
      </c>
      <c r="P79" s="15">
        <v>0</v>
      </c>
      <c r="Q79" s="19">
        <f t="shared" si="3"/>
        <v>0</v>
      </c>
      <c r="R79" s="16" t="e">
        <v>#N/A</v>
      </c>
      <c r="S79" s="16" t="e">
        <v>#N/A</v>
      </c>
      <c r="T79" s="21" t="s">
        <v>117</v>
      </c>
      <c r="U79" s="18" t="str">
        <f>VLOOKUP(A79,'[1]X PAGAR'!F$1:AA$98,14,0)</f>
        <v>ATLANTICO</v>
      </c>
    </row>
    <row r="80" spans="1:21" x14ac:dyDescent="0.25">
      <c r="A80" s="4" t="s">
        <v>18</v>
      </c>
      <c r="B80" s="6">
        <v>43669</v>
      </c>
      <c r="C80" s="6">
        <v>43742</v>
      </c>
      <c r="D80" s="5">
        <v>126292</v>
      </c>
      <c r="E80" s="5">
        <v>0</v>
      </c>
      <c r="F80" s="5">
        <v>0</v>
      </c>
      <c r="G80" s="5">
        <v>0</v>
      </c>
      <c r="H80" s="5">
        <v>126292</v>
      </c>
      <c r="I80" s="5">
        <v>0</v>
      </c>
      <c r="J80" s="5">
        <v>126292</v>
      </c>
      <c r="K80" s="13" t="s">
        <v>0</v>
      </c>
      <c r="L80" s="14" t="str">
        <f>VLOOKUP(A80,'[1]X PAGAR'!F$1:S$98,1,0)</f>
        <v>RCB25521</v>
      </c>
      <c r="M80" s="14">
        <v>0</v>
      </c>
      <c r="N80" s="18">
        <f>VLOOKUP(A80,'[1]X PAGAR'!F$1:T$98,8,0)</f>
        <v>-126292</v>
      </c>
      <c r="O80" s="16">
        <v>0</v>
      </c>
      <c r="P80" s="15">
        <v>0</v>
      </c>
      <c r="Q80" s="19">
        <f t="shared" si="3"/>
        <v>0</v>
      </c>
      <c r="R80" s="16" t="e">
        <v>#N/A</v>
      </c>
      <c r="S80" s="16" t="e">
        <v>#N/A</v>
      </c>
      <c r="T80" s="21" t="s">
        <v>117</v>
      </c>
      <c r="U80" s="18" t="str">
        <f>VLOOKUP(A80,'[1]X PAGAR'!F$1:AA$98,14,0)</f>
        <v>ATLANTICO</v>
      </c>
    </row>
    <row r="81" spans="1:21" x14ac:dyDescent="0.25">
      <c r="A81" s="4" t="s">
        <v>17</v>
      </c>
      <c r="B81" s="6">
        <v>43669</v>
      </c>
      <c r="C81" s="6">
        <v>43742</v>
      </c>
      <c r="D81" s="5">
        <v>63276</v>
      </c>
      <c r="E81" s="5">
        <v>0</v>
      </c>
      <c r="F81" s="5">
        <v>0</v>
      </c>
      <c r="G81" s="5">
        <v>0</v>
      </c>
      <c r="H81" s="5">
        <v>63276</v>
      </c>
      <c r="I81" s="5">
        <v>0</v>
      </c>
      <c r="J81" s="5">
        <v>63276</v>
      </c>
      <c r="K81" s="13" t="s">
        <v>0</v>
      </c>
      <c r="L81" s="14" t="str">
        <f>VLOOKUP(A81,'[1]X PAGAR'!F$1:S$98,1,0)</f>
        <v>RCB25510</v>
      </c>
      <c r="M81" s="14">
        <v>0</v>
      </c>
      <c r="N81" s="18">
        <f>VLOOKUP(A81,'[1]X PAGAR'!F$1:T$98,8,0)</f>
        <v>-63276</v>
      </c>
      <c r="O81" s="16">
        <v>0</v>
      </c>
      <c r="P81" s="15">
        <v>0</v>
      </c>
      <c r="Q81" s="19">
        <f t="shared" si="3"/>
        <v>0</v>
      </c>
      <c r="R81" s="16" t="e">
        <v>#N/A</v>
      </c>
      <c r="S81" s="16" t="e">
        <v>#N/A</v>
      </c>
      <c r="T81" s="21" t="s">
        <v>117</v>
      </c>
      <c r="U81" s="18" t="str">
        <f>VLOOKUP(A81,'[1]X PAGAR'!F$1:AA$98,14,0)</f>
        <v>ATLANTICO</v>
      </c>
    </row>
    <row r="82" spans="1:21" x14ac:dyDescent="0.25">
      <c r="A82" s="4" t="s">
        <v>16</v>
      </c>
      <c r="B82" s="6">
        <v>43682</v>
      </c>
      <c r="C82" s="6">
        <v>43739</v>
      </c>
      <c r="D82" s="5">
        <v>204359</v>
      </c>
      <c r="E82" s="5">
        <v>0</v>
      </c>
      <c r="F82" s="5">
        <v>0</v>
      </c>
      <c r="G82" s="5">
        <v>0</v>
      </c>
      <c r="H82" s="5">
        <v>204359</v>
      </c>
      <c r="I82" s="5">
        <v>0</v>
      </c>
      <c r="J82" s="5">
        <v>204359</v>
      </c>
      <c r="K82" s="13" t="s">
        <v>0</v>
      </c>
      <c r="L82" s="14" t="str">
        <f>VLOOKUP(A82,'[1]X PAGAR'!F$1:S$98,1,0)</f>
        <v>RCB25908</v>
      </c>
      <c r="M82" s="14">
        <v>0</v>
      </c>
      <c r="N82" s="18">
        <f>VLOOKUP(A82,'[1]X PAGAR'!F$1:T$98,8,0)</f>
        <v>-204359</v>
      </c>
      <c r="O82" s="16">
        <v>0</v>
      </c>
      <c r="P82" s="15">
        <v>0</v>
      </c>
      <c r="Q82" s="19">
        <f t="shared" si="3"/>
        <v>0</v>
      </c>
      <c r="R82" s="16" t="e">
        <v>#N/A</v>
      </c>
      <c r="S82" s="16" t="e">
        <v>#N/A</v>
      </c>
      <c r="T82" s="21" t="s">
        <v>117</v>
      </c>
      <c r="U82" s="18" t="str">
        <f>VLOOKUP(A82,'[1]X PAGAR'!F$1:AA$98,14,0)</f>
        <v>ATLANTICO</v>
      </c>
    </row>
    <row r="83" spans="1:21" x14ac:dyDescent="0.25">
      <c r="A83" s="4" t="s">
        <v>15</v>
      </c>
      <c r="B83" s="6">
        <v>43712</v>
      </c>
      <c r="C83" s="6">
        <v>43739</v>
      </c>
      <c r="D83" s="5">
        <v>125963</v>
      </c>
      <c r="E83" s="5">
        <v>0</v>
      </c>
      <c r="F83" s="5">
        <v>0</v>
      </c>
      <c r="G83" s="5">
        <v>0</v>
      </c>
      <c r="H83" s="5">
        <v>125963</v>
      </c>
      <c r="I83" s="5">
        <v>0</v>
      </c>
      <c r="J83" s="5">
        <v>125963</v>
      </c>
      <c r="K83" s="13" t="s">
        <v>0</v>
      </c>
      <c r="L83" s="14" t="str">
        <f>VLOOKUP(A83,'[1]X PAGAR'!F$1:S$98,1,0)</f>
        <v>RCB26554</v>
      </c>
      <c r="M83" s="14">
        <v>0</v>
      </c>
      <c r="N83" s="18">
        <f>VLOOKUP(A83,'[1]X PAGAR'!F$1:T$98,8,0)</f>
        <v>-125963</v>
      </c>
      <c r="O83" s="16">
        <v>0</v>
      </c>
      <c r="P83" s="15">
        <v>0</v>
      </c>
      <c r="Q83" s="19">
        <f t="shared" si="3"/>
        <v>0</v>
      </c>
      <c r="R83" s="16" t="e">
        <v>#N/A</v>
      </c>
      <c r="S83" s="16" t="e">
        <v>#N/A</v>
      </c>
      <c r="T83" s="21" t="s">
        <v>117</v>
      </c>
      <c r="U83" s="18" t="str">
        <f>VLOOKUP(A83,'[1]X PAGAR'!F$1:AA$98,14,0)</f>
        <v>ATLANTICO</v>
      </c>
    </row>
    <row r="84" spans="1:21" x14ac:dyDescent="0.25">
      <c r="A84" s="4" t="s">
        <v>14</v>
      </c>
      <c r="B84" s="6">
        <v>43712</v>
      </c>
      <c r="C84" s="6">
        <v>43739</v>
      </c>
      <c r="D84" s="5">
        <v>330661</v>
      </c>
      <c r="E84" s="5">
        <v>0</v>
      </c>
      <c r="F84" s="5">
        <v>0</v>
      </c>
      <c r="G84" s="5">
        <v>0</v>
      </c>
      <c r="H84" s="5">
        <v>330661</v>
      </c>
      <c r="I84" s="5">
        <v>0</v>
      </c>
      <c r="J84" s="5">
        <v>330661</v>
      </c>
      <c r="K84" s="13" t="s">
        <v>0</v>
      </c>
      <c r="L84" s="14" t="str">
        <f>VLOOKUP(A84,'[1]X PAGAR'!F$1:S$98,1,0)</f>
        <v>RCB26564</v>
      </c>
      <c r="M84" s="14">
        <v>0</v>
      </c>
      <c r="N84" s="18">
        <f>VLOOKUP(A84,'[1]X PAGAR'!F$1:T$98,8,0)</f>
        <v>-330661</v>
      </c>
      <c r="O84" s="16">
        <v>0</v>
      </c>
      <c r="P84" s="15">
        <v>0</v>
      </c>
      <c r="Q84" s="19">
        <f t="shared" si="3"/>
        <v>0</v>
      </c>
      <c r="R84" s="16" t="e">
        <v>#N/A</v>
      </c>
      <c r="S84" s="16" t="e">
        <v>#N/A</v>
      </c>
      <c r="T84" s="21" t="s">
        <v>117</v>
      </c>
      <c r="U84" s="18" t="str">
        <f>VLOOKUP(A84,'[1]X PAGAR'!F$1:AA$98,14,0)</f>
        <v>ATLANTICO</v>
      </c>
    </row>
    <row r="85" spans="1:21" x14ac:dyDescent="0.25">
      <c r="A85" s="4" t="s">
        <v>13</v>
      </c>
      <c r="B85" s="6">
        <v>43739</v>
      </c>
      <c r="C85" s="6">
        <v>43745</v>
      </c>
      <c r="D85" s="5">
        <v>117192</v>
      </c>
      <c r="E85" s="5">
        <v>0</v>
      </c>
      <c r="F85" s="5">
        <v>0</v>
      </c>
      <c r="G85" s="5">
        <v>0</v>
      </c>
      <c r="H85" s="5">
        <v>117192</v>
      </c>
      <c r="I85" s="5">
        <v>0</v>
      </c>
      <c r="J85" s="5">
        <v>117192</v>
      </c>
      <c r="K85" s="13" t="s">
        <v>0</v>
      </c>
      <c r="L85" s="14" t="str">
        <f>VLOOKUP(A85,'[1]X PAGAR'!F$1:S$98,1,0)</f>
        <v>RCB27084</v>
      </c>
      <c r="M85" s="14">
        <v>0</v>
      </c>
      <c r="N85" s="18">
        <f>VLOOKUP(A85,'[1]X PAGAR'!F$1:T$98,8,0)</f>
        <v>-117192</v>
      </c>
      <c r="O85" s="16">
        <v>0</v>
      </c>
      <c r="P85" s="15">
        <v>0</v>
      </c>
      <c r="Q85" s="19">
        <f t="shared" si="3"/>
        <v>0</v>
      </c>
      <c r="R85" s="16" t="e">
        <v>#N/A</v>
      </c>
      <c r="S85" s="16" t="e">
        <v>#N/A</v>
      </c>
      <c r="T85" s="21" t="s">
        <v>117</v>
      </c>
      <c r="U85" s="18" t="str">
        <f>VLOOKUP(A85,'[1]X PAGAR'!F$1:AA$98,14,0)</f>
        <v>ATLANTICO</v>
      </c>
    </row>
    <row r="86" spans="1:21" x14ac:dyDescent="0.25">
      <c r="A86" s="4" t="s">
        <v>12</v>
      </c>
      <c r="B86" s="6">
        <v>43740</v>
      </c>
      <c r="C86" s="6">
        <v>43745</v>
      </c>
      <c r="D86" s="5">
        <v>334306</v>
      </c>
      <c r="E86" s="5">
        <v>0</v>
      </c>
      <c r="F86" s="5">
        <v>0</v>
      </c>
      <c r="G86" s="5">
        <v>0</v>
      </c>
      <c r="H86" s="5">
        <v>334306</v>
      </c>
      <c r="I86" s="5">
        <v>0</v>
      </c>
      <c r="J86" s="5">
        <v>334306</v>
      </c>
      <c r="K86" s="13" t="s">
        <v>0</v>
      </c>
      <c r="L86" s="14" t="str">
        <f>VLOOKUP(A86,'[1]X PAGAR'!F$1:S$98,1,0)</f>
        <v>RCB27465</v>
      </c>
      <c r="M86" s="14">
        <v>0</v>
      </c>
      <c r="N86" s="18">
        <f>VLOOKUP(A86,'[1]X PAGAR'!F$1:T$98,8,0)</f>
        <v>-334306</v>
      </c>
      <c r="O86" s="16">
        <v>0</v>
      </c>
      <c r="P86" s="15">
        <v>0</v>
      </c>
      <c r="Q86" s="19">
        <f t="shared" si="3"/>
        <v>0</v>
      </c>
      <c r="R86" s="16" t="e">
        <v>#N/A</v>
      </c>
      <c r="S86" s="16" t="e">
        <v>#N/A</v>
      </c>
      <c r="T86" s="21" t="s">
        <v>117</v>
      </c>
      <c r="U86" s="18" t="str">
        <f>VLOOKUP(A86,'[1]X PAGAR'!F$1:AA$98,14,0)</f>
        <v>ATLANTICO</v>
      </c>
    </row>
    <row r="87" spans="1:21" ht="24" x14ac:dyDescent="0.25">
      <c r="A87" s="4" t="s">
        <v>11</v>
      </c>
      <c r="B87" s="6">
        <v>43770</v>
      </c>
      <c r="C87" s="4"/>
      <c r="D87" s="5">
        <v>141168</v>
      </c>
      <c r="E87" s="5">
        <v>0</v>
      </c>
      <c r="F87" s="5">
        <v>0</v>
      </c>
      <c r="G87" s="5">
        <v>0</v>
      </c>
      <c r="H87" s="5">
        <v>141168</v>
      </c>
      <c r="I87" s="5">
        <v>0</v>
      </c>
      <c r="J87" s="5">
        <v>141168</v>
      </c>
      <c r="K87" s="13" t="s">
        <v>1</v>
      </c>
      <c r="L87" s="14" t="e">
        <f>VLOOKUP(A87,'[1]X PAGAR'!F$1:S$98,1,0)</f>
        <v>#N/A</v>
      </c>
      <c r="M87" s="17">
        <v>-141168</v>
      </c>
      <c r="N87" s="18">
        <v>0</v>
      </c>
      <c r="O87" s="16">
        <v>0</v>
      </c>
      <c r="P87" s="15">
        <v>0</v>
      </c>
      <c r="Q87" s="19">
        <f t="shared" si="3"/>
        <v>0</v>
      </c>
      <c r="R87" s="16"/>
      <c r="S87" s="16"/>
      <c r="T87" s="14" t="s">
        <v>106</v>
      </c>
      <c r="U87" s="15" t="s">
        <v>122</v>
      </c>
    </row>
    <row r="88" spans="1:21" x14ac:dyDescent="0.25">
      <c r="A88" s="4" t="s">
        <v>10</v>
      </c>
      <c r="B88" s="6">
        <v>43770</v>
      </c>
      <c r="C88" s="6">
        <v>43777</v>
      </c>
      <c r="D88" s="5">
        <v>134137</v>
      </c>
      <c r="E88" s="5">
        <v>0</v>
      </c>
      <c r="F88" s="5">
        <v>0</v>
      </c>
      <c r="G88" s="5">
        <v>0</v>
      </c>
      <c r="H88" s="5">
        <v>134137</v>
      </c>
      <c r="I88" s="5">
        <v>0</v>
      </c>
      <c r="J88" s="5">
        <v>134137</v>
      </c>
      <c r="K88" s="13" t="s">
        <v>0</v>
      </c>
      <c r="L88" s="14" t="str">
        <f>VLOOKUP(A88,'[1]X PAGAR'!F$1:S$98,1,0)</f>
        <v>RCB28016</v>
      </c>
      <c r="M88" s="14">
        <v>0</v>
      </c>
      <c r="N88" s="18">
        <f>VLOOKUP(A88,'[1]X PAGAR'!F$1:T$98,8,0)</f>
        <v>-134137</v>
      </c>
      <c r="O88" s="16">
        <v>0</v>
      </c>
      <c r="P88" s="15">
        <v>0</v>
      </c>
      <c r="Q88" s="19">
        <f t="shared" si="3"/>
        <v>0</v>
      </c>
      <c r="R88" s="16" t="e">
        <v>#N/A</v>
      </c>
      <c r="S88" s="16" t="e">
        <v>#N/A</v>
      </c>
      <c r="T88" s="21" t="s">
        <v>117</v>
      </c>
      <c r="U88" s="18" t="str">
        <f>VLOOKUP(A88,'[1]X PAGAR'!F$1:AA$98,14,0)</f>
        <v>ATLANTICO</v>
      </c>
    </row>
    <row r="89" spans="1:21" x14ac:dyDescent="0.25">
      <c r="A89" s="4" t="s">
        <v>9</v>
      </c>
      <c r="B89" s="6">
        <v>43774</v>
      </c>
      <c r="C89" s="6">
        <v>43777</v>
      </c>
      <c r="D89" s="5">
        <v>699975</v>
      </c>
      <c r="E89" s="5">
        <v>0</v>
      </c>
      <c r="F89" s="5">
        <v>0</v>
      </c>
      <c r="G89" s="5">
        <v>0</v>
      </c>
      <c r="H89" s="5">
        <v>699975</v>
      </c>
      <c r="I89" s="5">
        <v>0</v>
      </c>
      <c r="J89" s="5">
        <v>699975</v>
      </c>
      <c r="K89" s="13" t="s">
        <v>0</v>
      </c>
      <c r="L89" s="14" t="str">
        <f>VLOOKUP(A89,'[1]X PAGAR'!F$1:S$98,1,0)</f>
        <v>RCB28267</v>
      </c>
      <c r="M89" s="14">
        <v>0</v>
      </c>
      <c r="N89" s="18">
        <f>VLOOKUP(A89,'[1]X PAGAR'!F$1:T$98,8,0)</f>
        <v>-699975</v>
      </c>
      <c r="O89" s="16">
        <v>0</v>
      </c>
      <c r="P89" s="15">
        <v>0</v>
      </c>
      <c r="Q89" s="19">
        <f t="shared" si="3"/>
        <v>0</v>
      </c>
      <c r="R89" s="16" t="e">
        <v>#N/A</v>
      </c>
      <c r="S89" s="16" t="e">
        <v>#N/A</v>
      </c>
      <c r="T89" s="21" t="s">
        <v>117</v>
      </c>
      <c r="U89" s="18" t="str">
        <f>VLOOKUP(A89,'[1]X PAGAR'!F$1:AA$98,14,0)</f>
        <v>ATLANTICO</v>
      </c>
    </row>
    <row r="90" spans="1:21" x14ac:dyDescent="0.25">
      <c r="A90" s="4" t="s">
        <v>8</v>
      </c>
      <c r="B90" s="6">
        <v>43777</v>
      </c>
      <c r="C90" s="6">
        <v>43809</v>
      </c>
      <c r="D90" s="5">
        <v>612758</v>
      </c>
      <c r="E90" s="5">
        <v>0</v>
      </c>
      <c r="F90" s="5">
        <v>0</v>
      </c>
      <c r="G90" s="5">
        <v>0</v>
      </c>
      <c r="H90" s="5">
        <v>612758</v>
      </c>
      <c r="I90" s="5">
        <v>0</v>
      </c>
      <c r="J90" s="5">
        <v>612758</v>
      </c>
      <c r="K90" s="13" t="s">
        <v>0</v>
      </c>
      <c r="L90" s="14" t="str">
        <f>VLOOKUP(A90,'[1]X PAGAR'!F$1:S$98,1,0)</f>
        <v>RCB28381</v>
      </c>
      <c r="M90" s="14">
        <v>0</v>
      </c>
      <c r="N90" s="18">
        <f>VLOOKUP(A90,'[1]X PAGAR'!F$1:T$98,8,0)</f>
        <v>-612758</v>
      </c>
      <c r="O90" s="16">
        <v>0</v>
      </c>
      <c r="P90" s="15">
        <v>0</v>
      </c>
      <c r="Q90" s="19">
        <f t="shared" si="3"/>
        <v>0</v>
      </c>
      <c r="R90" s="16" t="e">
        <v>#N/A</v>
      </c>
      <c r="S90" s="16" t="e">
        <v>#N/A</v>
      </c>
      <c r="T90" s="21" t="s">
        <v>117</v>
      </c>
      <c r="U90" s="18" t="str">
        <f>VLOOKUP(A90,'[1]X PAGAR'!F$1:AA$98,14,0)</f>
        <v>ATLANTICO</v>
      </c>
    </row>
    <row r="91" spans="1:21" x14ac:dyDescent="0.25">
      <c r="A91" s="4" t="s">
        <v>7</v>
      </c>
      <c r="B91" s="6">
        <v>43801</v>
      </c>
      <c r="C91" s="6">
        <v>43809</v>
      </c>
      <c r="D91" s="5">
        <v>13031410</v>
      </c>
      <c r="E91" s="5">
        <v>0</v>
      </c>
      <c r="F91" s="5">
        <v>0</v>
      </c>
      <c r="G91" s="5">
        <v>0</v>
      </c>
      <c r="H91" s="5">
        <v>13031410</v>
      </c>
      <c r="I91" s="5">
        <v>0</v>
      </c>
      <c r="J91" s="5">
        <v>13031410</v>
      </c>
      <c r="K91" s="13" t="s">
        <v>0</v>
      </c>
      <c r="L91" s="14" t="str">
        <f>VLOOKUP(A91,'[1]X PAGAR'!F$1:S$98,1,0)</f>
        <v>RCB34005</v>
      </c>
      <c r="M91" s="14">
        <v>0</v>
      </c>
      <c r="N91" s="18">
        <f>VLOOKUP(A91,'[1]X PAGAR'!F$1:T$98,8,0)</f>
        <v>-13031410</v>
      </c>
      <c r="O91" s="16">
        <v>0</v>
      </c>
      <c r="P91" s="15">
        <v>0</v>
      </c>
      <c r="Q91" s="19">
        <f t="shared" si="3"/>
        <v>0</v>
      </c>
      <c r="R91" s="16" t="e">
        <v>#N/A</v>
      </c>
      <c r="S91" s="16" t="e">
        <v>#N/A</v>
      </c>
      <c r="T91" s="21" t="s">
        <v>117</v>
      </c>
      <c r="U91" s="18" t="str">
        <f>VLOOKUP(A91,'[1]X PAGAR'!F$1:AA$98,14,0)</f>
        <v>BOLIVAR</v>
      </c>
    </row>
    <row r="92" spans="1:21" x14ac:dyDescent="0.25">
      <c r="A92" s="4" t="s">
        <v>6</v>
      </c>
      <c r="B92" s="6">
        <v>43802</v>
      </c>
      <c r="C92" s="6">
        <v>43809</v>
      </c>
      <c r="D92" s="5">
        <v>2859023</v>
      </c>
      <c r="E92" s="5">
        <v>0</v>
      </c>
      <c r="F92" s="5">
        <v>0</v>
      </c>
      <c r="G92" s="5">
        <v>0</v>
      </c>
      <c r="H92" s="5">
        <v>2859023</v>
      </c>
      <c r="I92" s="5">
        <v>0</v>
      </c>
      <c r="J92" s="5">
        <v>2859023</v>
      </c>
      <c r="K92" s="13" t="s">
        <v>0</v>
      </c>
      <c r="L92" s="14" t="str">
        <f>VLOOKUP(A92,'[1]X PAGAR'!F$1:S$98,1,0)</f>
        <v>RCB34435</v>
      </c>
      <c r="M92" s="14">
        <v>0</v>
      </c>
      <c r="N92" s="18">
        <f>VLOOKUP(A92,'[1]X PAGAR'!F$1:T$98,8,0)</f>
        <v>-2859023</v>
      </c>
      <c r="O92" s="16">
        <v>0</v>
      </c>
      <c r="P92" s="15">
        <v>0</v>
      </c>
      <c r="Q92" s="19">
        <f t="shared" si="3"/>
        <v>0</v>
      </c>
      <c r="R92" s="16" t="e">
        <v>#N/A</v>
      </c>
      <c r="S92" s="16" t="e">
        <v>#N/A</v>
      </c>
      <c r="T92" s="21" t="s">
        <v>117</v>
      </c>
      <c r="U92" s="18" t="str">
        <f>VLOOKUP(A92,'[1]X PAGAR'!F$1:AA$98,14,0)</f>
        <v>ATLANTICO</v>
      </c>
    </row>
    <row r="93" spans="1:21" x14ac:dyDescent="0.25">
      <c r="A93" s="4" t="s">
        <v>5</v>
      </c>
      <c r="B93" s="6">
        <v>43802</v>
      </c>
      <c r="C93" s="4"/>
      <c r="D93" s="5">
        <v>911017</v>
      </c>
      <c r="E93" s="5">
        <v>0</v>
      </c>
      <c r="F93" s="5">
        <v>0</v>
      </c>
      <c r="G93" s="5">
        <v>0</v>
      </c>
      <c r="H93" s="5">
        <v>911017</v>
      </c>
      <c r="I93" s="5">
        <v>0</v>
      </c>
      <c r="J93" s="5">
        <v>911017</v>
      </c>
      <c r="K93" s="13" t="s">
        <v>1</v>
      </c>
      <c r="L93" s="14" t="e">
        <f>VLOOKUP(A93,'[1]X PAGAR'!F$1:S$98,1,0)</f>
        <v>#N/A</v>
      </c>
      <c r="M93" s="14">
        <v>0</v>
      </c>
      <c r="N93" s="18">
        <v>0</v>
      </c>
      <c r="O93" s="16">
        <v>-911017</v>
      </c>
      <c r="P93" s="15">
        <v>0</v>
      </c>
      <c r="Q93" s="19">
        <f t="shared" si="3"/>
        <v>0</v>
      </c>
      <c r="R93" s="16"/>
      <c r="S93" s="16"/>
      <c r="T93" s="14" t="s">
        <v>114</v>
      </c>
      <c r="U93" s="15" t="s">
        <v>122</v>
      </c>
    </row>
    <row r="94" spans="1:21" x14ac:dyDescent="0.25">
      <c r="A94" s="4" t="s">
        <v>4</v>
      </c>
      <c r="B94" s="6">
        <v>43802</v>
      </c>
      <c r="C94" s="4"/>
      <c r="D94" s="5">
        <v>1652583</v>
      </c>
      <c r="E94" s="5">
        <v>0</v>
      </c>
      <c r="F94" s="5">
        <v>0</v>
      </c>
      <c r="G94" s="5">
        <v>0</v>
      </c>
      <c r="H94" s="5">
        <v>1652583</v>
      </c>
      <c r="I94" s="5">
        <v>0</v>
      </c>
      <c r="J94" s="5">
        <v>1652583</v>
      </c>
      <c r="K94" s="13" t="s">
        <v>1</v>
      </c>
      <c r="L94" s="14" t="e">
        <f>VLOOKUP(A94,'[1]X PAGAR'!F$1:S$98,1,0)</f>
        <v>#N/A</v>
      </c>
      <c r="M94" s="14">
        <v>0</v>
      </c>
      <c r="N94" s="18">
        <v>0</v>
      </c>
      <c r="O94" s="16">
        <v>-1652583</v>
      </c>
      <c r="P94" s="15">
        <v>0</v>
      </c>
      <c r="Q94" s="19">
        <f t="shared" si="3"/>
        <v>0</v>
      </c>
      <c r="R94" s="16"/>
      <c r="S94" s="16"/>
      <c r="T94" s="14" t="s">
        <v>114</v>
      </c>
      <c r="U94" s="15" t="s">
        <v>122</v>
      </c>
    </row>
    <row r="95" spans="1:21" x14ac:dyDescent="0.25">
      <c r="A95" s="4" t="s">
        <v>3</v>
      </c>
      <c r="B95" s="6">
        <v>43803</v>
      </c>
      <c r="C95" s="4"/>
      <c r="D95" s="5">
        <v>1889824</v>
      </c>
      <c r="E95" s="5">
        <v>0</v>
      </c>
      <c r="F95" s="5">
        <v>0</v>
      </c>
      <c r="G95" s="5">
        <v>0</v>
      </c>
      <c r="H95" s="5">
        <v>1889824</v>
      </c>
      <c r="I95" s="5">
        <v>0</v>
      </c>
      <c r="J95" s="5">
        <v>1889824</v>
      </c>
      <c r="K95" s="13" t="s">
        <v>1</v>
      </c>
      <c r="L95" s="14" t="e">
        <f>VLOOKUP(A95,'[1]X PAGAR'!F$1:S$98,1,0)</f>
        <v>#N/A</v>
      </c>
      <c r="M95" s="14">
        <v>0</v>
      </c>
      <c r="N95" s="18">
        <v>0</v>
      </c>
      <c r="O95" s="16">
        <v>-1889824</v>
      </c>
      <c r="P95" s="15">
        <v>0</v>
      </c>
      <c r="Q95" s="19">
        <f t="shared" si="3"/>
        <v>0</v>
      </c>
      <c r="R95" s="16"/>
      <c r="S95" s="16"/>
      <c r="T95" s="14" t="s">
        <v>114</v>
      </c>
      <c r="U95" s="15" t="s">
        <v>122</v>
      </c>
    </row>
    <row r="96" spans="1:21" x14ac:dyDescent="0.25">
      <c r="A96" s="4" t="s">
        <v>2</v>
      </c>
      <c r="B96" s="6">
        <v>43803</v>
      </c>
      <c r="C96" s="4"/>
      <c r="D96" s="5">
        <v>1691224</v>
      </c>
      <c r="E96" s="5">
        <v>0</v>
      </c>
      <c r="F96" s="5">
        <v>0</v>
      </c>
      <c r="G96" s="5">
        <v>0</v>
      </c>
      <c r="H96" s="5">
        <v>1691224</v>
      </c>
      <c r="I96" s="5">
        <v>0</v>
      </c>
      <c r="J96" s="5">
        <v>1691224</v>
      </c>
      <c r="K96" s="13" t="s">
        <v>1</v>
      </c>
      <c r="L96" s="14" t="e">
        <f>VLOOKUP(A96,'[1]X PAGAR'!F$1:S$98,1,0)</f>
        <v>#N/A</v>
      </c>
      <c r="M96" s="14">
        <v>0</v>
      </c>
      <c r="N96" s="18">
        <v>0</v>
      </c>
      <c r="O96" s="16">
        <v>-1691224</v>
      </c>
      <c r="P96" s="15">
        <v>0</v>
      </c>
      <c r="Q96" s="19">
        <f t="shared" si="3"/>
        <v>0</v>
      </c>
      <c r="R96" s="16"/>
      <c r="S96" s="16"/>
      <c r="T96" s="14" t="s">
        <v>114</v>
      </c>
      <c r="U96" s="15" t="s">
        <v>122</v>
      </c>
    </row>
    <row r="97" spans="1:17" x14ac:dyDescent="0.25">
      <c r="A97" s="43" t="s">
        <v>104</v>
      </c>
      <c r="B97" s="43"/>
      <c r="C97" s="43"/>
      <c r="D97" s="43"/>
      <c r="E97" s="43"/>
      <c r="F97" s="43"/>
      <c r="G97" s="44"/>
      <c r="H97" s="3">
        <f>SUBTOTAL(9,H6:H96)</f>
        <v>856160631</v>
      </c>
      <c r="I97" s="3">
        <f>SUBTOTAL(9,I6:I96)</f>
        <v>-63273409</v>
      </c>
      <c r="J97" s="3">
        <f>SUBTOTAL(9,J6:J96)</f>
        <v>792887222</v>
      </c>
      <c r="M97" s="2">
        <f>SUM(M6:M96)</f>
        <v>-6073880</v>
      </c>
      <c r="N97" s="2">
        <f>SUM(N6:N96)</f>
        <v>-779702029</v>
      </c>
      <c r="O97" s="2">
        <f>SUM(O6:O96)</f>
        <v>-69418057</v>
      </c>
      <c r="P97" s="2">
        <f>SUM(P6:P96)</f>
        <v>-966665</v>
      </c>
      <c r="Q97" s="2">
        <f>SUM(Q6:Q96)</f>
        <v>-63273409</v>
      </c>
    </row>
    <row r="100" spans="1:17" x14ac:dyDescent="0.25">
      <c r="G100" s="38" t="s">
        <v>137</v>
      </c>
      <c r="H100" s="39"/>
      <c r="I100" s="28">
        <v>856160631</v>
      </c>
    </row>
    <row r="101" spans="1:17" x14ac:dyDescent="0.25">
      <c r="G101" s="40" t="s">
        <v>138</v>
      </c>
      <c r="H101" s="41"/>
      <c r="I101" s="29">
        <v>-779702029</v>
      </c>
    </row>
    <row r="102" spans="1:17" x14ac:dyDescent="0.25">
      <c r="G102" s="40" t="s">
        <v>139</v>
      </c>
      <c r="H102" s="41"/>
      <c r="I102" s="29">
        <v>-6073880</v>
      </c>
    </row>
    <row r="103" spans="1:17" x14ac:dyDescent="0.25">
      <c r="G103" s="40" t="s">
        <v>140</v>
      </c>
      <c r="H103" s="41"/>
      <c r="I103" s="29">
        <v>-69418057</v>
      </c>
    </row>
    <row r="104" spans="1:17" x14ac:dyDescent="0.25">
      <c r="G104" s="40" t="s">
        <v>141</v>
      </c>
      <c r="H104" s="41"/>
      <c r="I104" s="29">
        <v>-966665</v>
      </c>
    </row>
    <row r="105" spans="1:17" x14ac:dyDescent="0.25">
      <c r="G105" s="36" t="s">
        <v>142</v>
      </c>
      <c r="H105" s="37"/>
      <c r="I105" s="30" t="s">
        <v>143</v>
      </c>
    </row>
  </sheetData>
  <autoFilter ref="A5:U96" xr:uid="{FE15A7B5-E936-4EC6-A01C-8B424EFF4E0D}"/>
  <mergeCells count="10">
    <mergeCell ref="A1:I1"/>
    <mergeCell ref="A2:I2"/>
    <mergeCell ref="A3:I3"/>
    <mergeCell ref="A97:G97"/>
    <mergeCell ref="G100:H100"/>
    <mergeCell ref="G101:H101"/>
    <mergeCell ref="G102:H102"/>
    <mergeCell ref="G103:H103"/>
    <mergeCell ref="G104:H104"/>
    <mergeCell ref="G105:H1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COOSALUD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auxiliarcart</dc:creator>
  <cp:lastModifiedBy>Zuleima Maria Hernandez Hernandez</cp:lastModifiedBy>
  <dcterms:created xsi:type="dcterms:W3CDTF">2020-02-12T22:43:28Z</dcterms:created>
  <dcterms:modified xsi:type="dcterms:W3CDTF">2021-01-06T13:46:18Z</dcterms:modified>
</cp:coreProperties>
</file>