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coosaludcom-my.sharepoint.com/personal/lejruiz_coosalud_com/Documents/CRUCES DE CARTERA/26. ESE DEL MUNICIPIO DE SOACHA JULIO CESAR PEÑALOZA/"/>
    </mc:Choice>
  </mc:AlternateContent>
  <xr:revisionPtr revIDLastSave="336" documentId="8_{44C8E262-8B0B-4DA5-86D7-F25C9E1C18F0}" xr6:coauthVersionLast="47" xr6:coauthVersionMax="47" xr10:uidLastSave="{DF409BB2-E35E-4674-B1F4-6987A09E7145}"/>
  <bookViews>
    <workbookView xWindow="-120" yWindow="-120" windowWidth="29040" windowHeight="15840" activeTab="2" xr2:uid="{00000000-000D-0000-FFFF-FFFF00000000}"/>
  </bookViews>
  <sheets>
    <sheet name="CARTERA ESE MPIO SOACHA" sheetId="1" r:id="rId1"/>
    <sheet name="VERIFICACION" sheetId="2" r:id="rId2"/>
    <sheet name="RESUMEN" sheetId="6" r:id="rId3"/>
    <sheet name="COVID" sheetId="3" r:id="rId4"/>
    <sheet name="DEVOLUCIONES" sheetId="4" r:id="rId5"/>
    <sheet name="PAGOS" sheetId="5" r:id="rId6"/>
  </sheets>
  <definedNames>
    <definedName name="_xlnm._FilterDatabase" localSheetId="1" hidden="1">VERIFICACION!$A$1:$I$443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6" l="1"/>
  <c r="E17" i="6"/>
  <c r="E16" i="6"/>
  <c r="E15" i="6"/>
  <c r="E14" i="6"/>
  <c r="E13" i="6"/>
  <c r="E12" i="6"/>
  <c r="E20" i="6"/>
  <c r="D20" i="6"/>
  <c r="D23" i="6" s="1"/>
  <c r="D27" i="6" s="1"/>
  <c r="C20" i="6"/>
  <c r="C23" i="6" s="1"/>
  <c r="C27" i="6" s="1"/>
  <c r="B20" i="6"/>
  <c r="B23" i="6"/>
  <c r="B27" i="6" s="1"/>
  <c r="E10" i="6"/>
  <c r="C443" i="2"/>
  <c r="H105" i="2"/>
  <c r="H131" i="2"/>
  <c r="H168" i="2"/>
  <c r="H169" i="2"/>
  <c r="H212" i="2"/>
  <c r="H213" i="2"/>
  <c r="H390" i="2"/>
  <c r="H391" i="2"/>
  <c r="H392" i="2"/>
  <c r="H393" i="2"/>
  <c r="H394" i="2"/>
  <c r="H397" i="2"/>
  <c r="H400" i="2"/>
  <c r="H403" i="2"/>
  <c r="H404" i="2"/>
  <c r="H405" i="2"/>
  <c r="H406" i="2"/>
  <c r="H431" i="2"/>
  <c r="H432" i="2"/>
  <c r="H435" i="2"/>
  <c r="H436" i="2"/>
  <c r="G407" i="2"/>
  <c r="H407" i="2" s="1"/>
  <c r="G355" i="2"/>
  <c r="H355" i="2" s="1"/>
  <c r="G103" i="2"/>
  <c r="H103" i="2" s="1"/>
  <c r="G21" i="2"/>
  <c r="H21" i="2" s="1"/>
  <c r="G2" i="2"/>
  <c r="H2" i="2" s="1"/>
  <c r="E372" i="2"/>
  <c r="H372" i="2" s="1"/>
  <c r="E371" i="2"/>
  <c r="H371" i="2" s="1"/>
  <c r="E370" i="2"/>
  <c r="H370" i="2" s="1"/>
  <c r="E369" i="2"/>
  <c r="H369" i="2" s="1"/>
  <c r="E354" i="2"/>
  <c r="H354" i="2" s="1"/>
  <c r="E353" i="2"/>
  <c r="H353" i="2" s="1"/>
  <c r="E352" i="2"/>
  <c r="H352" i="2" s="1"/>
  <c r="E351" i="2"/>
  <c r="H351" i="2" s="1"/>
  <c r="E350" i="2"/>
  <c r="H350" i="2" s="1"/>
  <c r="E349" i="2"/>
  <c r="H349" i="2" s="1"/>
  <c r="E348" i="2"/>
  <c r="H348" i="2" s="1"/>
  <c r="E347" i="2"/>
  <c r="H347" i="2" s="1"/>
  <c r="F440" i="2"/>
  <c r="H440" i="2" s="1"/>
  <c r="F439" i="2"/>
  <c r="H439" i="2" s="1"/>
  <c r="F423" i="2"/>
  <c r="H423" i="2" s="1"/>
  <c r="F398" i="2"/>
  <c r="H398" i="2" s="1"/>
  <c r="F396" i="2"/>
  <c r="H396" i="2" s="1"/>
  <c r="F298" i="2"/>
  <c r="H298" i="2" s="1"/>
  <c r="F264" i="2"/>
  <c r="H264" i="2" s="1"/>
  <c r="F222" i="2"/>
  <c r="H222" i="2" s="1"/>
  <c r="F207" i="2"/>
  <c r="H207" i="2" s="1"/>
  <c r="F144" i="2"/>
  <c r="H144" i="2" s="1"/>
  <c r="F143" i="2"/>
  <c r="H143" i="2" s="1"/>
  <c r="F142" i="2"/>
  <c r="H142" i="2" s="1"/>
  <c r="F141" i="2"/>
  <c r="H141" i="2" s="1"/>
  <c r="F140" i="2"/>
  <c r="H140" i="2" s="1"/>
  <c r="F139" i="2"/>
  <c r="H139" i="2" s="1"/>
  <c r="F138" i="2"/>
  <c r="H138" i="2" s="1"/>
  <c r="F137" i="2"/>
  <c r="H137" i="2" s="1"/>
  <c r="F136" i="2"/>
  <c r="H136" i="2" s="1"/>
  <c r="F135" i="2"/>
  <c r="H135" i="2" s="1"/>
  <c r="F134" i="2"/>
  <c r="H134" i="2" s="1"/>
  <c r="F133" i="2"/>
  <c r="H133" i="2" s="1"/>
  <c r="F132" i="2"/>
  <c r="H132" i="2" s="1"/>
  <c r="F130" i="2"/>
  <c r="H130" i="2" s="1"/>
  <c r="F129" i="2"/>
  <c r="H129" i="2" s="1"/>
  <c r="F128" i="2"/>
  <c r="H128" i="2" s="1"/>
  <c r="F127" i="2"/>
  <c r="H127" i="2" s="1"/>
  <c r="F126" i="2"/>
  <c r="H126" i="2" s="1"/>
  <c r="F125" i="2"/>
  <c r="H125" i="2" s="1"/>
  <c r="F124" i="2"/>
  <c r="H124" i="2" s="1"/>
  <c r="F123" i="2"/>
  <c r="H123" i="2" s="1"/>
  <c r="F122" i="2"/>
  <c r="H122" i="2" s="1"/>
  <c r="F121" i="2"/>
  <c r="H121" i="2" s="1"/>
  <c r="F120" i="2"/>
  <c r="H120" i="2" s="1"/>
  <c r="F119" i="2"/>
  <c r="H119" i="2" s="1"/>
  <c r="F118" i="2"/>
  <c r="H118" i="2" s="1"/>
  <c r="F117" i="2"/>
  <c r="H117" i="2" s="1"/>
  <c r="F116" i="2"/>
  <c r="H116" i="2" s="1"/>
  <c r="F115" i="2"/>
  <c r="H115" i="2" s="1"/>
  <c r="F114" i="2"/>
  <c r="H114" i="2" s="1"/>
  <c r="F113" i="2"/>
  <c r="H113" i="2" s="1"/>
  <c r="F112" i="2"/>
  <c r="H112" i="2" s="1"/>
  <c r="F111" i="2"/>
  <c r="H111" i="2" s="1"/>
  <c r="F110" i="2"/>
  <c r="H110" i="2" s="1"/>
  <c r="F109" i="2"/>
  <c r="H109" i="2" s="1"/>
  <c r="F108" i="2"/>
  <c r="H108" i="2" s="1"/>
  <c r="F107" i="2"/>
  <c r="H107" i="2" s="1"/>
  <c r="F106" i="2"/>
  <c r="H106" i="2" s="1"/>
  <c r="F104" i="2"/>
  <c r="H104" i="2" s="1"/>
  <c r="F102" i="2"/>
  <c r="H102" i="2" s="1"/>
  <c r="F101" i="2"/>
  <c r="H101" i="2" s="1"/>
  <c r="F100" i="2"/>
  <c r="H100" i="2" s="1"/>
  <c r="F99" i="2"/>
  <c r="H99" i="2" s="1"/>
  <c r="F98" i="2"/>
  <c r="H98" i="2" s="1"/>
  <c r="F97" i="2"/>
  <c r="H97" i="2" s="1"/>
  <c r="F96" i="2"/>
  <c r="H96" i="2" s="1"/>
  <c r="F95" i="2"/>
  <c r="H95" i="2" s="1"/>
  <c r="F94" i="2"/>
  <c r="H94" i="2" s="1"/>
  <c r="F93" i="2"/>
  <c r="H93" i="2" s="1"/>
  <c r="F92" i="2"/>
  <c r="H92" i="2" s="1"/>
  <c r="F91" i="2"/>
  <c r="H91" i="2" s="1"/>
  <c r="F90" i="2"/>
  <c r="H90" i="2" s="1"/>
  <c r="F89" i="2"/>
  <c r="H89" i="2" s="1"/>
  <c r="F88" i="2"/>
  <c r="H88" i="2" s="1"/>
  <c r="F87" i="2"/>
  <c r="H87" i="2" s="1"/>
  <c r="F86" i="2"/>
  <c r="H86" i="2" s="1"/>
  <c r="F85" i="2"/>
  <c r="H85" i="2" s="1"/>
  <c r="F84" i="2"/>
  <c r="H84" i="2" s="1"/>
  <c r="F83" i="2"/>
  <c r="H83" i="2" s="1"/>
  <c r="F82" i="2"/>
  <c r="H82" i="2" s="1"/>
  <c r="F81" i="2"/>
  <c r="H81" i="2" s="1"/>
  <c r="F80" i="2"/>
  <c r="H80" i="2" s="1"/>
  <c r="F79" i="2"/>
  <c r="H79" i="2" s="1"/>
  <c r="F78" i="2"/>
  <c r="H78" i="2" s="1"/>
  <c r="F77" i="2"/>
  <c r="H77" i="2" s="1"/>
  <c r="F76" i="2"/>
  <c r="H76" i="2" s="1"/>
  <c r="F75" i="2"/>
  <c r="H75" i="2" s="1"/>
  <c r="F74" i="2"/>
  <c r="H74" i="2" s="1"/>
  <c r="F73" i="2"/>
  <c r="H73" i="2" s="1"/>
  <c r="F72" i="2"/>
  <c r="H72" i="2" s="1"/>
  <c r="F71" i="2"/>
  <c r="H71" i="2" s="1"/>
  <c r="F70" i="2"/>
  <c r="H70" i="2" s="1"/>
  <c r="F69" i="2"/>
  <c r="H69" i="2" s="1"/>
  <c r="F68" i="2"/>
  <c r="H68" i="2" s="1"/>
  <c r="F67" i="2"/>
  <c r="H67" i="2" s="1"/>
  <c r="F66" i="2"/>
  <c r="H66" i="2" s="1"/>
  <c r="F65" i="2"/>
  <c r="H65" i="2" s="1"/>
  <c r="F64" i="2"/>
  <c r="H64" i="2" s="1"/>
  <c r="F63" i="2"/>
  <c r="H63" i="2" s="1"/>
  <c r="F62" i="2"/>
  <c r="H62" i="2" s="1"/>
  <c r="F61" i="2"/>
  <c r="H61" i="2" s="1"/>
  <c r="F60" i="2"/>
  <c r="H60" i="2" s="1"/>
  <c r="F59" i="2"/>
  <c r="H59" i="2" s="1"/>
  <c r="F58" i="2"/>
  <c r="H58" i="2" s="1"/>
  <c r="F57" i="2"/>
  <c r="H57" i="2" s="1"/>
  <c r="F56" i="2"/>
  <c r="H56" i="2" s="1"/>
  <c r="F55" i="2"/>
  <c r="H55" i="2" s="1"/>
  <c r="F54" i="2"/>
  <c r="H54" i="2" s="1"/>
  <c r="F53" i="2"/>
  <c r="H53" i="2" s="1"/>
  <c r="F52" i="2"/>
  <c r="H52" i="2" s="1"/>
  <c r="F51" i="2"/>
  <c r="H51" i="2" s="1"/>
  <c r="F50" i="2"/>
  <c r="H50" i="2" s="1"/>
  <c r="F49" i="2"/>
  <c r="H49" i="2" s="1"/>
  <c r="F48" i="2"/>
  <c r="H48" i="2" s="1"/>
  <c r="F47" i="2"/>
  <c r="H47" i="2" s="1"/>
  <c r="F46" i="2"/>
  <c r="H46" i="2" s="1"/>
  <c r="F45" i="2"/>
  <c r="H45" i="2" s="1"/>
  <c r="F44" i="2"/>
  <c r="H44" i="2" s="1"/>
  <c r="F43" i="2"/>
  <c r="H43" i="2" s="1"/>
  <c r="F42" i="2"/>
  <c r="H42" i="2" s="1"/>
  <c r="F41" i="2"/>
  <c r="H41" i="2" s="1"/>
  <c r="F40" i="2"/>
  <c r="H40" i="2" s="1"/>
  <c r="F39" i="2"/>
  <c r="H39" i="2" s="1"/>
  <c r="F38" i="2"/>
  <c r="H38" i="2" s="1"/>
  <c r="F37" i="2"/>
  <c r="H37" i="2" s="1"/>
  <c r="F36" i="2"/>
  <c r="H36" i="2" s="1"/>
  <c r="F35" i="2"/>
  <c r="H35" i="2" s="1"/>
  <c r="F34" i="2"/>
  <c r="H34" i="2" s="1"/>
  <c r="F33" i="2"/>
  <c r="H33" i="2" s="1"/>
  <c r="F32" i="2"/>
  <c r="H32" i="2" s="1"/>
  <c r="F31" i="2"/>
  <c r="H31" i="2" s="1"/>
  <c r="F30" i="2"/>
  <c r="H30" i="2" s="1"/>
  <c r="F29" i="2"/>
  <c r="H29" i="2" s="1"/>
  <c r="F28" i="2"/>
  <c r="H28" i="2" s="1"/>
  <c r="F27" i="2"/>
  <c r="H27" i="2" s="1"/>
  <c r="F26" i="2"/>
  <c r="H26" i="2" s="1"/>
  <c r="F25" i="2"/>
  <c r="H25" i="2" s="1"/>
  <c r="F24" i="2"/>
  <c r="H24" i="2" s="1"/>
  <c r="F23" i="2"/>
  <c r="H23" i="2" s="1"/>
  <c r="F22" i="2"/>
  <c r="H22" i="2" s="1"/>
  <c r="F20" i="2"/>
  <c r="H20" i="2" s="1"/>
  <c r="F19" i="2"/>
  <c r="H19" i="2" s="1"/>
  <c r="F18" i="2"/>
  <c r="H18" i="2" s="1"/>
  <c r="F17" i="2"/>
  <c r="H17" i="2" s="1"/>
  <c r="F16" i="2"/>
  <c r="H16" i="2" s="1"/>
  <c r="F15" i="2"/>
  <c r="H15" i="2" s="1"/>
  <c r="F14" i="2"/>
  <c r="H14" i="2" s="1"/>
  <c r="F13" i="2"/>
  <c r="H13" i="2" s="1"/>
  <c r="F12" i="2"/>
  <c r="H12" i="2" s="1"/>
  <c r="F11" i="2"/>
  <c r="H11" i="2" s="1"/>
  <c r="F10" i="2"/>
  <c r="H10" i="2" s="1"/>
  <c r="F9" i="2"/>
  <c r="H9" i="2" s="1"/>
  <c r="F8" i="2"/>
  <c r="H8" i="2" s="1"/>
  <c r="F7" i="2"/>
  <c r="H7" i="2" s="1"/>
  <c r="F6" i="2"/>
  <c r="H6" i="2" s="1"/>
  <c r="F5" i="2"/>
  <c r="H5" i="2" s="1"/>
  <c r="F4" i="2"/>
  <c r="H4" i="2" s="1"/>
  <c r="F3" i="2"/>
  <c r="H3" i="2" s="1"/>
  <c r="D145" i="2"/>
  <c r="H145" i="2" s="1"/>
  <c r="D146" i="2"/>
  <c r="H146" i="2" s="1"/>
  <c r="D147" i="2"/>
  <c r="H147" i="2" s="1"/>
  <c r="D148" i="2"/>
  <c r="H148" i="2" s="1"/>
  <c r="D149" i="2"/>
  <c r="H149" i="2" s="1"/>
  <c r="D150" i="2"/>
  <c r="H150" i="2" s="1"/>
  <c r="D151" i="2"/>
  <c r="H151" i="2" s="1"/>
  <c r="D152" i="2"/>
  <c r="H152" i="2" s="1"/>
  <c r="D153" i="2"/>
  <c r="H153" i="2" s="1"/>
  <c r="D154" i="2"/>
  <c r="H154" i="2" s="1"/>
  <c r="D155" i="2"/>
  <c r="H155" i="2" s="1"/>
  <c r="D156" i="2"/>
  <c r="H156" i="2" s="1"/>
  <c r="D157" i="2"/>
  <c r="H157" i="2" s="1"/>
  <c r="D158" i="2"/>
  <c r="H158" i="2" s="1"/>
  <c r="D159" i="2"/>
  <c r="H159" i="2" s="1"/>
  <c r="D160" i="2"/>
  <c r="H160" i="2" s="1"/>
  <c r="D161" i="2"/>
  <c r="H161" i="2" s="1"/>
  <c r="D162" i="2"/>
  <c r="H162" i="2" s="1"/>
  <c r="D163" i="2"/>
  <c r="H163" i="2" s="1"/>
  <c r="D164" i="2"/>
  <c r="H164" i="2" s="1"/>
  <c r="D165" i="2"/>
  <c r="H165" i="2" s="1"/>
  <c r="D166" i="2"/>
  <c r="H166" i="2" s="1"/>
  <c r="D167" i="2"/>
  <c r="H167" i="2" s="1"/>
  <c r="D170" i="2"/>
  <c r="H170" i="2" s="1"/>
  <c r="D171" i="2"/>
  <c r="H171" i="2" s="1"/>
  <c r="D172" i="2"/>
  <c r="H172" i="2" s="1"/>
  <c r="D173" i="2"/>
  <c r="H173" i="2" s="1"/>
  <c r="D174" i="2"/>
  <c r="H174" i="2" s="1"/>
  <c r="D175" i="2"/>
  <c r="H175" i="2" s="1"/>
  <c r="D176" i="2"/>
  <c r="H176" i="2" s="1"/>
  <c r="D177" i="2"/>
  <c r="H177" i="2" s="1"/>
  <c r="D178" i="2"/>
  <c r="H178" i="2" s="1"/>
  <c r="D179" i="2"/>
  <c r="H179" i="2" s="1"/>
  <c r="D180" i="2"/>
  <c r="H180" i="2" s="1"/>
  <c r="D181" i="2"/>
  <c r="H181" i="2" s="1"/>
  <c r="D182" i="2"/>
  <c r="H182" i="2" s="1"/>
  <c r="D183" i="2"/>
  <c r="H183" i="2" s="1"/>
  <c r="D184" i="2"/>
  <c r="H184" i="2" s="1"/>
  <c r="D185" i="2"/>
  <c r="H185" i="2" s="1"/>
  <c r="D186" i="2"/>
  <c r="H186" i="2" s="1"/>
  <c r="D187" i="2"/>
  <c r="H187" i="2" s="1"/>
  <c r="D188" i="2"/>
  <c r="H188" i="2" s="1"/>
  <c r="D189" i="2"/>
  <c r="H189" i="2" s="1"/>
  <c r="D190" i="2"/>
  <c r="H190" i="2" s="1"/>
  <c r="D191" i="2"/>
  <c r="H191" i="2" s="1"/>
  <c r="D192" i="2"/>
  <c r="H192" i="2" s="1"/>
  <c r="D193" i="2"/>
  <c r="H193" i="2" s="1"/>
  <c r="D194" i="2"/>
  <c r="H194" i="2" s="1"/>
  <c r="D195" i="2"/>
  <c r="H195" i="2" s="1"/>
  <c r="D196" i="2"/>
  <c r="H196" i="2" s="1"/>
  <c r="D197" i="2"/>
  <c r="H197" i="2" s="1"/>
  <c r="D198" i="2"/>
  <c r="H198" i="2" s="1"/>
  <c r="D199" i="2"/>
  <c r="H199" i="2" s="1"/>
  <c r="D200" i="2"/>
  <c r="H200" i="2" s="1"/>
  <c r="D201" i="2"/>
  <c r="H201" i="2" s="1"/>
  <c r="D202" i="2"/>
  <c r="H202" i="2" s="1"/>
  <c r="D203" i="2"/>
  <c r="H203" i="2" s="1"/>
  <c r="D204" i="2"/>
  <c r="H204" i="2" s="1"/>
  <c r="D205" i="2"/>
  <c r="H205" i="2" s="1"/>
  <c r="D206" i="2"/>
  <c r="H206" i="2" s="1"/>
  <c r="D208" i="2"/>
  <c r="H208" i="2" s="1"/>
  <c r="D209" i="2"/>
  <c r="H209" i="2" s="1"/>
  <c r="D210" i="2"/>
  <c r="H210" i="2" s="1"/>
  <c r="D211" i="2"/>
  <c r="H211" i="2" s="1"/>
  <c r="D214" i="2"/>
  <c r="H214" i="2" s="1"/>
  <c r="D215" i="2"/>
  <c r="H215" i="2" s="1"/>
  <c r="D216" i="2"/>
  <c r="H216" i="2" s="1"/>
  <c r="D217" i="2"/>
  <c r="H217" i="2" s="1"/>
  <c r="D218" i="2"/>
  <c r="H218" i="2" s="1"/>
  <c r="D219" i="2"/>
  <c r="H219" i="2" s="1"/>
  <c r="D220" i="2"/>
  <c r="H220" i="2" s="1"/>
  <c r="D221" i="2"/>
  <c r="H221" i="2" s="1"/>
  <c r="D223" i="2"/>
  <c r="H223" i="2" s="1"/>
  <c r="D224" i="2"/>
  <c r="H224" i="2" s="1"/>
  <c r="D225" i="2"/>
  <c r="H225" i="2" s="1"/>
  <c r="D226" i="2"/>
  <c r="H226" i="2" s="1"/>
  <c r="D227" i="2"/>
  <c r="H227" i="2" s="1"/>
  <c r="D228" i="2"/>
  <c r="H228" i="2" s="1"/>
  <c r="D229" i="2"/>
  <c r="H229" i="2" s="1"/>
  <c r="D230" i="2"/>
  <c r="H230" i="2" s="1"/>
  <c r="D231" i="2"/>
  <c r="H231" i="2" s="1"/>
  <c r="D232" i="2"/>
  <c r="H232" i="2" s="1"/>
  <c r="D233" i="2"/>
  <c r="H233" i="2" s="1"/>
  <c r="D234" i="2"/>
  <c r="H234" i="2" s="1"/>
  <c r="D235" i="2"/>
  <c r="H235" i="2" s="1"/>
  <c r="D236" i="2"/>
  <c r="H236" i="2" s="1"/>
  <c r="D237" i="2"/>
  <c r="H237" i="2" s="1"/>
  <c r="D238" i="2"/>
  <c r="H238" i="2" s="1"/>
  <c r="D239" i="2"/>
  <c r="H239" i="2" s="1"/>
  <c r="D240" i="2"/>
  <c r="H240" i="2" s="1"/>
  <c r="D241" i="2"/>
  <c r="H241" i="2" s="1"/>
  <c r="D242" i="2"/>
  <c r="H242" i="2" s="1"/>
  <c r="D243" i="2"/>
  <c r="H243" i="2" s="1"/>
  <c r="D244" i="2"/>
  <c r="H244" i="2" s="1"/>
  <c r="D245" i="2"/>
  <c r="H245" i="2" s="1"/>
  <c r="D246" i="2"/>
  <c r="H246" i="2" s="1"/>
  <c r="D247" i="2"/>
  <c r="H247" i="2" s="1"/>
  <c r="D248" i="2"/>
  <c r="H248" i="2" s="1"/>
  <c r="D249" i="2"/>
  <c r="H249" i="2" s="1"/>
  <c r="D250" i="2"/>
  <c r="H250" i="2" s="1"/>
  <c r="D251" i="2"/>
  <c r="H251" i="2" s="1"/>
  <c r="D252" i="2"/>
  <c r="H252" i="2" s="1"/>
  <c r="D253" i="2"/>
  <c r="H253" i="2" s="1"/>
  <c r="D254" i="2"/>
  <c r="H254" i="2" s="1"/>
  <c r="D255" i="2"/>
  <c r="H255" i="2" s="1"/>
  <c r="D256" i="2"/>
  <c r="H256" i="2" s="1"/>
  <c r="D257" i="2"/>
  <c r="H257" i="2" s="1"/>
  <c r="D258" i="2"/>
  <c r="H258" i="2" s="1"/>
  <c r="D259" i="2"/>
  <c r="H259" i="2" s="1"/>
  <c r="D260" i="2"/>
  <c r="H260" i="2" s="1"/>
  <c r="D261" i="2"/>
  <c r="H261" i="2" s="1"/>
  <c r="D262" i="2"/>
  <c r="H262" i="2" s="1"/>
  <c r="D263" i="2"/>
  <c r="H263" i="2" s="1"/>
  <c r="D265" i="2"/>
  <c r="H265" i="2" s="1"/>
  <c r="D266" i="2"/>
  <c r="H266" i="2" s="1"/>
  <c r="D267" i="2"/>
  <c r="H267" i="2" s="1"/>
  <c r="D268" i="2"/>
  <c r="H268" i="2" s="1"/>
  <c r="D269" i="2"/>
  <c r="H269" i="2" s="1"/>
  <c r="D270" i="2"/>
  <c r="H270" i="2" s="1"/>
  <c r="D271" i="2"/>
  <c r="H271" i="2" s="1"/>
  <c r="D272" i="2"/>
  <c r="H272" i="2" s="1"/>
  <c r="D273" i="2"/>
  <c r="H273" i="2" s="1"/>
  <c r="D274" i="2"/>
  <c r="H274" i="2" s="1"/>
  <c r="D275" i="2"/>
  <c r="H275" i="2" s="1"/>
  <c r="D276" i="2"/>
  <c r="H276" i="2" s="1"/>
  <c r="D277" i="2"/>
  <c r="H277" i="2" s="1"/>
  <c r="D278" i="2"/>
  <c r="H278" i="2" s="1"/>
  <c r="D279" i="2"/>
  <c r="H279" i="2" s="1"/>
  <c r="D280" i="2"/>
  <c r="H280" i="2" s="1"/>
  <c r="D281" i="2"/>
  <c r="H281" i="2" s="1"/>
  <c r="D282" i="2"/>
  <c r="H282" i="2" s="1"/>
  <c r="D283" i="2"/>
  <c r="H283" i="2" s="1"/>
  <c r="D284" i="2"/>
  <c r="H284" i="2" s="1"/>
  <c r="D285" i="2"/>
  <c r="H285" i="2" s="1"/>
  <c r="D286" i="2"/>
  <c r="H286" i="2" s="1"/>
  <c r="D287" i="2"/>
  <c r="H287" i="2" s="1"/>
  <c r="D288" i="2"/>
  <c r="H288" i="2" s="1"/>
  <c r="D289" i="2"/>
  <c r="H289" i="2" s="1"/>
  <c r="D290" i="2"/>
  <c r="H290" i="2" s="1"/>
  <c r="D291" i="2"/>
  <c r="H291" i="2" s="1"/>
  <c r="D292" i="2"/>
  <c r="H292" i="2" s="1"/>
  <c r="D293" i="2"/>
  <c r="H293" i="2" s="1"/>
  <c r="D294" i="2"/>
  <c r="H294" i="2" s="1"/>
  <c r="D295" i="2"/>
  <c r="H295" i="2" s="1"/>
  <c r="D312" i="2"/>
  <c r="H312" i="2" s="1"/>
  <c r="D345" i="2"/>
  <c r="H345" i="2" s="1"/>
  <c r="D346" i="2"/>
  <c r="H346" i="2" s="1"/>
  <c r="D356" i="2"/>
  <c r="H356" i="2" s="1"/>
  <c r="D357" i="2"/>
  <c r="H357" i="2" s="1"/>
  <c r="D358" i="2"/>
  <c r="H358" i="2" s="1"/>
  <c r="D359" i="2"/>
  <c r="H359" i="2" s="1"/>
  <c r="D360" i="2"/>
  <c r="H360" i="2" s="1"/>
  <c r="D361" i="2"/>
  <c r="H361" i="2" s="1"/>
  <c r="D362" i="2"/>
  <c r="H362" i="2" s="1"/>
  <c r="D363" i="2"/>
  <c r="H363" i="2" s="1"/>
  <c r="D364" i="2"/>
  <c r="H364" i="2" s="1"/>
  <c r="D365" i="2"/>
  <c r="H365" i="2" s="1"/>
  <c r="D366" i="2"/>
  <c r="H366" i="2" s="1"/>
  <c r="D367" i="2"/>
  <c r="H367" i="2" s="1"/>
  <c r="D368" i="2"/>
  <c r="H368" i="2" s="1"/>
  <c r="D373" i="2"/>
  <c r="H373" i="2" s="1"/>
  <c r="D374" i="2"/>
  <c r="H374" i="2" s="1"/>
  <c r="D375" i="2"/>
  <c r="H375" i="2" s="1"/>
  <c r="D376" i="2"/>
  <c r="H376" i="2" s="1"/>
  <c r="D377" i="2"/>
  <c r="H377" i="2" s="1"/>
  <c r="D378" i="2"/>
  <c r="H378" i="2" s="1"/>
  <c r="D379" i="2"/>
  <c r="H379" i="2" s="1"/>
  <c r="D380" i="2"/>
  <c r="H380" i="2" s="1"/>
  <c r="D381" i="2"/>
  <c r="H381" i="2" s="1"/>
  <c r="D382" i="2"/>
  <c r="H382" i="2" s="1"/>
  <c r="D384" i="2"/>
  <c r="H384" i="2" s="1"/>
  <c r="D385" i="2"/>
  <c r="H385" i="2" s="1"/>
  <c r="D386" i="2"/>
  <c r="H386" i="2" s="1"/>
  <c r="D387" i="2"/>
  <c r="H387" i="2" s="1"/>
  <c r="D388" i="2"/>
  <c r="H388" i="2" s="1"/>
  <c r="D389" i="2"/>
  <c r="H389" i="2" s="1"/>
  <c r="D395" i="2"/>
  <c r="H395" i="2" s="1"/>
  <c r="D399" i="2"/>
  <c r="H399" i="2" s="1"/>
  <c r="D401" i="2"/>
  <c r="H401" i="2" s="1"/>
  <c r="D402" i="2"/>
  <c r="H402" i="2" s="1"/>
  <c r="D408" i="2"/>
  <c r="H408" i="2" s="1"/>
  <c r="D409" i="2"/>
  <c r="H409" i="2" s="1"/>
  <c r="D410" i="2"/>
  <c r="H410" i="2" s="1"/>
  <c r="D411" i="2"/>
  <c r="H411" i="2" s="1"/>
  <c r="D412" i="2"/>
  <c r="H412" i="2" s="1"/>
  <c r="D413" i="2"/>
  <c r="H413" i="2" s="1"/>
  <c r="D414" i="2"/>
  <c r="H414" i="2" s="1"/>
  <c r="D415" i="2"/>
  <c r="H415" i="2" s="1"/>
  <c r="D416" i="2"/>
  <c r="H416" i="2" s="1"/>
  <c r="D417" i="2"/>
  <c r="H417" i="2" s="1"/>
  <c r="D418" i="2"/>
  <c r="H418" i="2" s="1"/>
  <c r="D419" i="2"/>
  <c r="H419" i="2" s="1"/>
  <c r="D425" i="2"/>
  <c r="H425" i="2" s="1"/>
  <c r="D430" i="2"/>
  <c r="H430" i="2" s="1"/>
  <c r="D433" i="2"/>
  <c r="H433" i="2" s="1"/>
  <c r="D434" i="2"/>
  <c r="H434" i="2" s="1"/>
  <c r="D441" i="2"/>
  <c r="H441" i="2" s="1"/>
  <c r="D442" i="2"/>
  <c r="H442" i="2" s="1"/>
  <c r="A438" i="2"/>
  <c r="D438" i="2" s="1"/>
  <c r="H438" i="2" s="1"/>
  <c r="A437" i="2"/>
  <c r="D437" i="2" s="1"/>
  <c r="H437" i="2" s="1"/>
  <c r="A436" i="2"/>
  <c r="A435" i="2"/>
  <c r="A432" i="2"/>
  <c r="A431" i="2"/>
  <c r="A429" i="2"/>
  <c r="D429" i="2" s="1"/>
  <c r="H429" i="2" s="1"/>
  <c r="A428" i="2"/>
  <c r="D428" i="2" s="1"/>
  <c r="H428" i="2" s="1"/>
  <c r="A427" i="2"/>
  <c r="D427" i="2" s="1"/>
  <c r="H427" i="2" s="1"/>
  <c r="A426" i="2"/>
  <c r="D426" i="2" s="1"/>
  <c r="H426" i="2" s="1"/>
  <c r="A425" i="2"/>
  <c r="A424" i="2"/>
  <c r="D424" i="2" s="1"/>
  <c r="H424" i="2" s="1"/>
  <c r="A423" i="2"/>
  <c r="A422" i="2"/>
  <c r="D422" i="2" s="1"/>
  <c r="H422" i="2" s="1"/>
  <c r="A421" i="2"/>
  <c r="D421" i="2" s="1"/>
  <c r="H421" i="2" s="1"/>
  <c r="A420" i="2"/>
  <c r="D420" i="2" s="1"/>
  <c r="H420" i="2" s="1"/>
  <c r="A383" i="2"/>
  <c r="D383" i="2" s="1"/>
  <c r="H383" i="2" s="1"/>
  <c r="A344" i="2"/>
  <c r="D344" i="2" s="1"/>
  <c r="H344" i="2" s="1"/>
  <c r="A343" i="2"/>
  <c r="D343" i="2" s="1"/>
  <c r="H343" i="2" s="1"/>
  <c r="A342" i="2"/>
  <c r="D342" i="2" s="1"/>
  <c r="H342" i="2" s="1"/>
  <c r="A341" i="2"/>
  <c r="D341" i="2" s="1"/>
  <c r="H341" i="2" s="1"/>
  <c r="A340" i="2"/>
  <c r="D340" i="2" s="1"/>
  <c r="H340" i="2" s="1"/>
  <c r="A339" i="2"/>
  <c r="D339" i="2" s="1"/>
  <c r="H339" i="2" s="1"/>
  <c r="A338" i="2"/>
  <c r="D338" i="2" s="1"/>
  <c r="H338" i="2" s="1"/>
  <c r="A337" i="2"/>
  <c r="D337" i="2" s="1"/>
  <c r="H337" i="2" s="1"/>
  <c r="A336" i="2"/>
  <c r="D336" i="2" s="1"/>
  <c r="H336" i="2" s="1"/>
  <c r="A335" i="2"/>
  <c r="D335" i="2" s="1"/>
  <c r="H335" i="2" s="1"/>
  <c r="A334" i="2"/>
  <c r="D334" i="2" s="1"/>
  <c r="H334" i="2" s="1"/>
  <c r="A333" i="2"/>
  <c r="D333" i="2" s="1"/>
  <c r="H333" i="2" s="1"/>
  <c r="A332" i="2"/>
  <c r="D332" i="2" s="1"/>
  <c r="H332" i="2" s="1"/>
  <c r="A331" i="2"/>
  <c r="D331" i="2" s="1"/>
  <c r="H331" i="2" s="1"/>
  <c r="A330" i="2"/>
  <c r="D330" i="2" s="1"/>
  <c r="H330" i="2" s="1"/>
  <c r="A329" i="2"/>
  <c r="D329" i="2" s="1"/>
  <c r="H329" i="2" s="1"/>
  <c r="A328" i="2"/>
  <c r="D328" i="2" s="1"/>
  <c r="H328" i="2" s="1"/>
  <c r="A327" i="2"/>
  <c r="D327" i="2" s="1"/>
  <c r="H327" i="2" s="1"/>
  <c r="A326" i="2"/>
  <c r="D326" i="2" s="1"/>
  <c r="H326" i="2" s="1"/>
  <c r="A325" i="2"/>
  <c r="D325" i="2" s="1"/>
  <c r="H325" i="2" s="1"/>
  <c r="A324" i="2"/>
  <c r="D324" i="2" s="1"/>
  <c r="H324" i="2" s="1"/>
  <c r="A323" i="2"/>
  <c r="D323" i="2" s="1"/>
  <c r="H323" i="2" s="1"/>
  <c r="A322" i="2"/>
  <c r="D322" i="2" s="1"/>
  <c r="H322" i="2" s="1"/>
  <c r="A321" i="2"/>
  <c r="D321" i="2" s="1"/>
  <c r="H321" i="2" s="1"/>
  <c r="A320" i="2"/>
  <c r="D320" i="2" s="1"/>
  <c r="H320" i="2" s="1"/>
  <c r="A319" i="2"/>
  <c r="D319" i="2" s="1"/>
  <c r="H319" i="2" s="1"/>
  <c r="A318" i="2"/>
  <c r="D318" i="2" s="1"/>
  <c r="H318" i="2" s="1"/>
  <c r="A317" i="2"/>
  <c r="D317" i="2" s="1"/>
  <c r="H317" i="2" s="1"/>
  <c r="A316" i="2"/>
  <c r="D316" i="2" s="1"/>
  <c r="H316" i="2" s="1"/>
  <c r="A315" i="2"/>
  <c r="D315" i="2" s="1"/>
  <c r="H315" i="2" s="1"/>
  <c r="A314" i="2"/>
  <c r="D314" i="2" s="1"/>
  <c r="H314" i="2" s="1"/>
  <c r="A313" i="2"/>
  <c r="D313" i="2" s="1"/>
  <c r="H313" i="2" s="1"/>
  <c r="A312" i="2"/>
  <c r="A311" i="2"/>
  <c r="D311" i="2" s="1"/>
  <c r="H311" i="2" s="1"/>
  <c r="A310" i="2"/>
  <c r="D310" i="2" s="1"/>
  <c r="H310" i="2" s="1"/>
  <c r="A309" i="2"/>
  <c r="D309" i="2" s="1"/>
  <c r="H309" i="2" s="1"/>
  <c r="A308" i="2"/>
  <c r="D308" i="2" s="1"/>
  <c r="H308" i="2" s="1"/>
  <c r="A307" i="2"/>
  <c r="D307" i="2" s="1"/>
  <c r="H307" i="2" s="1"/>
  <c r="A306" i="2"/>
  <c r="D306" i="2" s="1"/>
  <c r="H306" i="2" s="1"/>
  <c r="A305" i="2"/>
  <c r="D305" i="2" s="1"/>
  <c r="H305" i="2" s="1"/>
  <c r="A304" i="2"/>
  <c r="D304" i="2" s="1"/>
  <c r="H304" i="2" s="1"/>
  <c r="A303" i="2"/>
  <c r="D303" i="2" s="1"/>
  <c r="H303" i="2" s="1"/>
  <c r="A302" i="2"/>
  <c r="D302" i="2" s="1"/>
  <c r="H302" i="2" s="1"/>
  <c r="A301" i="2"/>
  <c r="D301" i="2" s="1"/>
  <c r="H301" i="2" s="1"/>
  <c r="A300" i="2"/>
  <c r="D300" i="2" s="1"/>
  <c r="H300" i="2" s="1"/>
  <c r="A299" i="2"/>
  <c r="D299" i="2" s="1"/>
  <c r="H299" i="2" s="1"/>
  <c r="A298" i="2"/>
  <c r="A297" i="2"/>
  <c r="D297" i="2" s="1"/>
  <c r="H297" i="2" s="1"/>
  <c r="A296" i="2"/>
  <c r="D296" i="2" s="1"/>
  <c r="H296" i="2" s="1"/>
  <c r="G52" i="1"/>
  <c r="M52" i="1"/>
  <c r="K110" i="1"/>
  <c r="K115" i="1"/>
  <c r="K120" i="1"/>
  <c r="K123" i="1"/>
  <c r="O165" i="1"/>
  <c r="K113" i="1" s="1"/>
  <c r="I166" i="1"/>
  <c r="P166" i="1" s="1"/>
  <c r="I172" i="1"/>
  <c r="P172" i="1" s="1"/>
  <c r="I173" i="1"/>
  <c r="P173" i="1" s="1"/>
  <c r="I174" i="1"/>
  <c r="P174" i="1" s="1"/>
  <c r="I239" i="1"/>
  <c r="K239" i="1"/>
  <c r="K282" i="1"/>
  <c r="K307" i="1"/>
  <c r="I175" i="1"/>
  <c r="P175" i="1" s="1"/>
  <c r="I176" i="1"/>
  <c r="P176" i="1" s="1"/>
  <c r="I177" i="1"/>
  <c r="P177" i="1" s="1"/>
  <c r="I178" i="1"/>
  <c r="P178" i="1" s="1"/>
  <c r="I179" i="1"/>
  <c r="P179" i="1" s="1"/>
  <c r="G640" i="1"/>
  <c r="P639" i="1"/>
  <c r="P638" i="1"/>
  <c r="P637" i="1"/>
  <c r="P636" i="1"/>
  <c r="P635" i="1"/>
  <c r="P634" i="1"/>
  <c r="P633" i="1"/>
  <c r="P632" i="1"/>
  <c r="P631" i="1"/>
  <c r="B631" i="1"/>
  <c r="P630" i="1"/>
  <c r="B630" i="1"/>
  <c r="P629" i="1"/>
  <c r="B629" i="1"/>
  <c r="P628" i="1"/>
  <c r="B628" i="1"/>
  <c r="P627" i="1"/>
  <c r="P626" i="1"/>
  <c r="P625" i="1"/>
  <c r="B625" i="1"/>
  <c r="P624" i="1"/>
  <c r="B624" i="1"/>
  <c r="P623" i="1"/>
  <c r="P622" i="1"/>
  <c r="B622" i="1"/>
  <c r="P621" i="1"/>
  <c r="B621" i="1"/>
  <c r="P620" i="1"/>
  <c r="B620" i="1"/>
  <c r="P619" i="1"/>
  <c r="B619" i="1"/>
  <c r="P618" i="1"/>
  <c r="B618" i="1"/>
  <c r="P617" i="1"/>
  <c r="B617" i="1"/>
  <c r="P616" i="1"/>
  <c r="B616" i="1"/>
  <c r="P615" i="1"/>
  <c r="B615" i="1"/>
  <c r="P614" i="1"/>
  <c r="B614" i="1"/>
  <c r="P613" i="1"/>
  <c r="B613" i="1"/>
  <c r="P612" i="1"/>
  <c r="B612" i="1"/>
  <c r="P611" i="1"/>
  <c r="B611" i="1"/>
  <c r="P610" i="1"/>
  <c r="P609" i="1"/>
  <c r="P608" i="1"/>
  <c r="P607" i="1"/>
  <c r="P606" i="1"/>
  <c r="P605" i="1"/>
  <c r="P604" i="1"/>
  <c r="P603" i="1"/>
  <c r="P602" i="1"/>
  <c r="P601" i="1"/>
  <c r="P600" i="1"/>
  <c r="P599" i="1"/>
  <c r="P598" i="1"/>
  <c r="P597" i="1"/>
  <c r="P596" i="1"/>
  <c r="P595" i="1"/>
  <c r="P594" i="1"/>
  <c r="P593" i="1"/>
  <c r="P592" i="1"/>
  <c r="P591" i="1"/>
  <c r="P590" i="1"/>
  <c r="P589" i="1"/>
  <c r="P588" i="1"/>
  <c r="B588" i="1"/>
  <c r="P587" i="1"/>
  <c r="B587" i="1"/>
  <c r="P586" i="1"/>
  <c r="P585" i="1"/>
  <c r="P584" i="1"/>
  <c r="P583" i="1"/>
  <c r="P582" i="1"/>
  <c r="P581" i="1"/>
  <c r="P580" i="1"/>
  <c r="P579" i="1"/>
  <c r="P578" i="1"/>
  <c r="P577" i="1"/>
  <c r="P576" i="1"/>
  <c r="P575" i="1"/>
  <c r="P574" i="1"/>
  <c r="P573" i="1"/>
  <c r="P572" i="1"/>
  <c r="P571" i="1"/>
  <c r="P570" i="1"/>
  <c r="P569" i="1"/>
  <c r="P568" i="1"/>
  <c r="P567" i="1"/>
  <c r="P566" i="1"/>
  <c r="P565" i="1"/>
  <c r="B565" i="1"/>
  <c r="P564" i="1"/>
  <c r="P563" i="1"/>
  <c r="P562" i="1"/>
  <c r="P561" i="1"/>
  <c r="P560" i="1"/>
  <c r="P559" i="1"/>
  <c r="P558" i="1"/>
  <c r="P557" i="1"/>
  <c r="P556" i="1"/>
  <c r="P555" i="1"/>
  <c r="P554" i="1"/>
  <c r="P553" i="1"/>
  <c r="P552" i="1"/>
  <c r="P551" i="1"/>
  <c r="P550" i="1"/>
  <c r="P549" i="1"/>
  <c r="I548" i="1"/>
  <c r="P548" i="1" s="1"/>
  <c r="I547" i="1"/>
  <c r="P547" i="1" s="1"/>
  <c r="I546" i="1"/>
  <c r="P546" i="1" s="1"/>
  <c r="I545" i="1"/>
  <c r="P545" i="1" s="1"/>
  <c r="I544" i="1"/>
  <c r="P544" i="1" s="1"/>
  <c r="I543" i="1"/>
  <c r="P543" i="1" s="1"/>
  <c r="I542" i="1"/>
  <c r="P542" i="1" s="1"/>
  <c r="I541" i="1"/>
  <c r="P541" i="1" s="1"/>
  <c r="I540" i="1"/>
  <c r="P540" i="1" s="1"/>
  <c r="I539" i="1"/>
  <c r="P539" i="1" s="1"/>
  <c r="I538" i="1"/>
  <c r="P538" i="1" s="1"/>
  <c r="I537" i="1"/>
  <c r="P537" i="1" s="1"/>
  <c r="P536" i="1"/>
  <c r="P535" i="1"/>
  <c r="P534" i="1"/>
  <c r="P533" i="1"/>
  <c r="P532" i="1"/>
  <c r="P531" i="1"/>
  <c r="P530" i="1"/>
  <c r="P529" i="1"/>
  <c r="P528" i="1"/>
  <c r="P527" i="1"/>
  <c r="P526" i="1"/>
  <c r="B526" i="1"/>
  <c r="P525" i="1"/>
  <c r="B525" i="1"/>
  <c r="P524" i="1"/>
  <c r="B524" i="1"/>
  <c r="P523" i="1"/>
  <c r="B523" i="1"/>
  <c r="P522" i="1"/>
  <c r="B522" i="1"/>
  <c r="P521" i="1"/>
  <c r="B521" i="1"/>
  <c r="P520" i="1"/>
  <c r="B520" i="1"/>
  <c r="P519" i="1"/>
  <c r="B519" i="1"/>
  <c r="P518" i="1"/>
  <c r="B518" i="1"/>
  <c r="P517" i="1"/>
  <c r="B517" i="1"/>
  <c r="P516" i="1"/>
  <c r="B516" i="1"/>
  <c r="P515" i="1"/>
  <c r="B515" i="1"/>
  <c r="P514" i="1"/>
  <c r="B514" i="1"/>
  <c r="P513" i="1"/>
  <c r="B513" i="1"/>
  <c r="P512" i="1"/>
  <c r="B512" i="1"/>
  <c r="P511" i="1"/>
  <c r="B511" i="1"/>
  <c r="P510" i="1"/>
  <c r="B510" i="1"/>
  <c r="P509" i="1"/>
  <c r="B509" i="1"/>
  <c r="P508" i="1"/>
  <c r="B508" i="1"/>
  <c r="P507" i="1"/>
  <c r="B507" i="1"/>
  <c r="P506" i="1"/>
  <c r="B506" i="1"/>
  <c r="P505" i="1"/>
  <c r="B505" i="1"/>
  <c r="P504" i="1"/>
  <c r="B504" i="1"/>
  <c r="P503" i="1"/>
  <c r="B503" i="1"/>
  <c r="P502" i="1"/>
  <c r="B502" i="1"/>
  <c r="P501" i="1"/>
  <c r="B501" i="1"/>
  <c r="P500" i="1"/>
  <c r="B500" i="1"/>
  <c r="P499" i="1"/>
  <c r="B499" i="1"/>
  <c r="P498" i="1"/>
  <c r="B498" i="1"/>
  <c r="P497" i="1"/>
  <c r="B497" i="1"/>
  <c r="P496" i="1"/>
  <c r="B496" i="1"/>
  <c r="P495" i="1"/>
  <c r="B495" i="1"/>
  <c r="P494" i="1"/>
  <c r="B494" i="1"/>
  <c r="P493" i="1"/>
  <c r="B493" i="1"/>
  <c r="P492" i="1"/>
  <c r="B492" i="1"/>
  <c r="P491" i="1"/>
  <c r="B491" i="1"/>
  <c r="P490" i="1"/>
  <c r="B490" i="1"/>
  <c r="P489" i="1"/>
  <c r="B489" i="1"/>
  <c r="P488" i="1"/>
  <c r="B488" i="1"/>
  <c r="P487" i="1"/>
  <c r="B487" i="1"/>
  <c r="P486" i="1"/>
  <c r="B486" i="1"/>
  <c r="P485" i="1"/>
  <c r="B485" i="1"/>
  <c r="P484" i="1"/>
  <c r="B484" i="1"/>
  <c r="P483" i="1"/>
  <c r="B483" i="1"/>
  <c r="I482" i="1"/>
  <c r="P482" i="1" s="1"/>
  <c r="B482" i="1"/>
  <c r="I481" i="1"/>
  <c r="P481" i="1" s="1"/>
  <c r="B481" i="1"/>
  <c r="I480" i="1"/>
  <c r="P480" i="1" s="1"/>
  <c r="B480" i="1"/>
  <c r="I479" i="1"/>
  <c r="P479" i="1" s="1"/>
  <c r="B479" i="1"/>
  <c r="I478" i="1"/>
  <c r="P478" i="1" s="1"/>
  <c r="B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I399" i="1"/>
  <c r="P399" i="1" s="1"/>
  <c r="I398" i="1"/>
  <c r="P398" i="1" s="1"/>
  <c r="I397" i="1"/>
  <c r="P397" i="1" s="1"/>
  <c r="I396" i="1"/>
  <c r="P396" i="1" s="1"/>
  <c r="I395" i="1"/>
  <c r="P395" i="1" s="1"/>
  <c r="I394" i="1"/>
  <c r="P394" i="1" s="1"/>
  <c r="I393" i="1"/>
  <c r="P393" i="1" s="1"/>
  <c r="I392" i="1"/>
  <c r="P392" i="1" s="1"/>
  <c r="I391" i="1"/>
  <c r="P391" i="1" s="1"/>
  <c r="I390" i="1"/>
  <c r="P390" i="1" s="1"/>
  <c r="I389" i="1"/>
  <c r="P389" i="1" s="1"/>
  <c r="I388" i="1"/>
  <c r="P388" i="1" s="1"/>
  <c r="I387" i="1"/>
  <c r="P387" i="1" s="1"/>
  <c r="I386" i="1"/>
  <c r="P386" i="1" s="1"/>
  <c r="I385" i="1"/>
  <c r="P385" i="1" s="1"/>
  <c r="I384" i="1"/>
  <c r="P384" i="1" s="1"/>
  <c r="I383" i="1"/>
  <c r="P383" i="1" s="1"/>
  <c r="I382" i="1"/>
  <c r="P382" i="1" s="1"/>
  <c r="I381" i="1"/>
  <c r="P381" i="1" s="1"/>
  <c r="I380" i="1"/>
  <c r="P380" i="1" s="1"/>
  <c r="I379" i="1"/>
  <c r="P379" i="1" s="1"/>
  <c r="I378" i="1"/>
  <c r="P378" i="1" s="1"/>
  <c r="I377" i="1"/>
  <c r="P377" i="1" s="1"/>
  <c r="I376" i="1"/>
  <c r="P376" i="1" s="1"/>
  <c r="I375" i="1"/>
  <c r="P375" i="1" s="1"/>
  <c r="I374" i="1"/>
  <c r="P374" i="1" s="1"/>
  <c r="I373" i="1"/>
  <c r="P373" i="1" s="1"/>
  <c r="I372" i="1"/>
  <c r="P372" i="1" s="1"/>
  <c r="I371" i="1"/>
  <c r="P371" i="1" s="1"/>
  <c r="I370" i="1"/>
  <c r="P370" i="1" s="1"/>
  <c r="I369" i="1"/>
  <c r="P369" i="1" s="1"/>
  <c r="I368" i="1"/>
  <c r="P368" i="1" s="1"/>
  <c r="I367" i="1"/>
  <c r="P367" i="1" s="1"/>
  <c r="I366" i="1"/>
  <c r="P366" i="1" s="1"/>
  <c r="I365" i="1"/>
  <c r="P365" i="1" s="1"/>
  <c r="I364" i="1"/>
  <c r="P364" i="1" s="1"/>
  <c r="I363" i="1"/>
  <c r="P363" i="1" s="1"/>
  <c r="I362" i="1"/>
  <c r="P362" i="1" s="1"/>
  <c r="I361" i="1"/>
  <c r="P361" i="1" s="1"/>
  <c r="I360" i="1"/>
  <c r="P360" i="1" s="1"/>
  <c r="I359" i="1"/>
  <c r="P359" i="1" s="1"/>
  <c r="I358" i="1"/>
  <c r="P358" i="1" s="1"/>
  <c r="I357" i="1"/>
  <c r="P357" i="1" s="1"/>
  <c r="I356" i="1"/>
  <c r="P356" i="1" s="1"/>
  <c r="I355" i="1"/>
  <c r="P355" i="1" s="1"/>
  <c r="I354" i="1"/>
  <c r="P354" i="1" s="1"/>
  <c r="I353" i="1"/>
  <c r="P353" i="1" s="1"/>
  <c r="I352" i="1"/>
  <c r="P352" i="1" s="1"/>
  <c r="I351" i="1"/>
  <c r="P351" i="1" s="1"/>
  <c r="I350" i="1"/>
  <c r="P350" i="1" s="1"/>
  <c r="I349" i="1"/>
  <c r="P349" i="1" s="1"/>
  <c r="I348" i="1"/>
  <c r="P348" i="1" s="1"/>
  <c r="I347" i="1"/>
  <c r="P347" i="1" s="1"/>
  <c r="I346" i="1"/>
  <c r="P346" i="1" s="1"/>
  <c r="I345" i="1"/>
  <c r="P345" i="1" s="1"/>
  <c r="I344" i="1"/>
  <c r="P344" i="1" s="1"/>
  <c r="I343" i="1"/>
  <c r="P343" i="1" s="1"/>
  <c r="I342" i="1"/>
  <c r="P342" i="1" s="1"/>
  <c r="I341" i="1"/>
  <c r="P341" i="1" s="1"/>
  <c r="I340" i="1"/>
  <c r="P340" i="1" s="1"/>
  <c r="I339" i="1"/>
  <c r="P339" i="1" s="1"/>
  <c r="I338" i="1"/>
  <c r="P338" i="1" s="1"/>
  <c r="I337" i="1"/>
  <c r="P337" i="1" s="1"/>
  <c r="I336" i="1"/>
  <c r="P336" i="1" s="1"/>
  <c r="I335" i="1"/>
  <c r="P335" i="1" s="1"/>
  <c r="I334" i="1"/>
  <c r="P334" i="1" s="1"/>
  <c r="I333" i="1"/>
  <c r="P333" i="1" s="1"/>
  <c r="I332" i="1"/>
  <c r="P332" i="1" s="1"/>
  <c r="I331" i="1"/>
  <c r="P331" i="1" s="1"/>
  <c r="I330" i="1"/>
  <c r="P330" i="1" s="1"/>
  <c r="I329" i="1"/>
  <c r="P329" i="1" s="1"/>
  <c r="I328" i="1"/>
  <c r="P328" i="1" s="1"/>
  <c r="I327" i="1"/>
  <c r="P327" i="1" s="1"/>
  <c r="I326" i="1"/>
  <c r="P326" i="1" s="1"/>
  <c r="I325" i="1"/>
  <c r="P325" i="1" s="1"/>
  <c r="I324" i="1"/>
  <c r="P324" i="1" s="1"/>
  <c r="I323" i="1"/>
  <c r="P323" i="1" s="1"/>
  <c r="I322" i="1"/>
  <c r="P322" i="1" s="1"/>
  <c r="I321" i="1"/>
  <c r="P321" i="1" s="1"/>
  <c r="I320" i="1"/>
  <c r="P320" i="1" s="1"/>
  <c r="I319" i="1"/>
  <c r="P319" i="1" s="1"/>
  <c r="I318" i="1"/>
  <c r="P318" i="1" s="1"/>
  <c r="I317" i="1"/>
  <c r="P317" i="1" s="1"/>
  <c r="I316" i="1"/>
  <c r="P316" i="1" s="1"/>
  <c r="I315" i="1"/>
  <c r="P315" i="1" s="1"/>
  <c r="K314" i="1"/>
  <c r="I313" i="1"/>
  <c r="P313" i="1" s="1"/>
  <c r="I312" i="1"/>
  <c r="P312" i="1" s="1"/>
  <c r="I311" i="1"/>
  <c r="P311" i="1" s="1"/>
  <c r="I310" i="1"/>
  <c r="P310" i="1" s="1"/>
  <c r="I309" i="1"/>
  <c r="P309" i="1" s="1"/>
  <c r="I308" i="1"/>
  <c r="P308" i="1" s="1"/>
  <c r="I306" i="1"/>
  <c r="P306" i="1" s="1"/>
  <c r="I305" i="1"/>
  <c r="P305" i="1" s="1"/>
  <c r="I304" i="1"/>
  <c r="P304" i="1" s="1"/>
  <c r="I303" i="1"/>
  <c r="P303" i="1" s="1"/>
  <c r="I302" i="1"/>
  <c r="P302" i="1" s="1"/>
  <c r="I301" i="1"/>
  <c r="P301" i="1" s="1"/>
  <c r="I300" i="1"/>
  <c r="P300" i="1" s="1"/>
  <c r="I299" i="1"/>
  <c r="P299" i="1" s="1"/>
  <c r="I298" i="1"/>
  <c r="P298" i="1" s="1"/>
  <c r="I297" i="1"/>
  <c r="P297" i="1" s="1"/>
  <c r="I296" i="1"/>
  <c r="P296" i="1" s="1"/>
  <c r="I295" i="1"/>
  <c r="P295" i="1" s="1"/>
  <c r="I294" i="1"/>
  <c r="P294" i="1" s="1"/>
  <c r="I293" i="1"/>
  <c r="P293" i="1" s="1"/>
  <c r="I292" i="1"/>
  <c r="P292" i="1" s="1"/>
  <c r="I291" i="1"/>
  <c r="P291" i="1" s="1"/>
  <c r="I290" i="1"/>
  <c r="P290" i="1" s="1"/>
  <c r="I289" i="1"/>
  <c r="P289" i="1" s="1"/>
  <c r="I288" i="1"/>
  <c r="P288" i="1" s="1"/>
  <c r="I287" i="1"/>
  <c r="P287" i="1" s="1"/>
  <c r="I286" i="1"/>
  <c r="P286" i="1" s="1"/>
  <c r="I285" i="1"/>
  <c r="P285" i="1" s="1"/>
  <c r="I284" i="1"/>
  <c r="P284" i="1" s="1"/>
  <c r="I283" i="1"/>
  <c r="P283" i="1" s="1"/>
  <c r="I281" i="1"/>
  <c r="P281" i="1" s="1"/>
  <c r="I280" i="1"/>
  <c r="P280" i="1" s="1"/>
  <c r="I279" i="1"/>
  <c r="P279" i="1" s="1"/>
  <c r="I278" i="1"/>
  <c r="P278" i="1" s="1"/>
  <c r="I277" i="1"/>
  <c r="P277" i="1" s="1"/>
  <c r="I276" i="1"/>
  <c r="P276" i="1" s="1"/>
  <c r="I275" i="1"/>
  <c r="P275" i="1" s="1"/>
  <c r="I274" i="1"/>
  <c r="P274" i="1" s="1"/>
  <c r="I273" i="1"/>
  <c r="P273" i="1" s="1"/>
  <c r="I272" i="1"/>
  <c r="P272" i="1" s="1"/>
  <c r="I271" i="1"/>
  <c r="P271" i="1" s="1"/>
  <c r="I270" i="1"/>
  <c r="P270" i="1" s="1"/>
  <c r="I269" i="1"/>
  <c r="P269" i="1" s="1"/>
  <c r="I268" i="1"/>
  <c r="P268" i="1" s="1"/>
  <c r="I267" i="1"/>
  <c r="P267" i="1" s="1"/>
  <c r="I266" i="1"/>
  <c r="P266" i="1" s="1"/>
  <c r="I265" i="1"/>
  <c r="P265" i="1" s="1"/>
  <c r="I264" i="1"/>
  <c r="P264" i="1" s="1"/>
  <c r="I263" i="1"/>
  <c r="P263" i="1" s="1"/>
  <c r="I262" i="1"/>
  <c r="P262" i="1" s="1"/>
  <c r="I261" i="1"/>
  <c r="P261" i="1" s="1"/>
  <c r="I260" i="1"/>
  <c r="P260" i="1" s="1"/>
  <c r="I259" i="1"/>
  <c r="P259" i="1" s="1"/>
  <c r="I258" i="1"/>
  <c r="P258" i="1" s="1"/>
  <c r="I257" i="1"/>
  <c r="P257" i="1" s="1"/>
  <c r="I256" i="1"/>
  <c r="P256" i="1" s="1"/>
  <c r="I255" i="1"/>
  <c r="P255" i="1" s="1"/>
  <c r="I254" i="1"/>
  <c r="P254" i="1" s="1"/>
  <c r="I253" i="1"/>
  <c r="P253" i="1" s="1"/>
  <c r="I252" i="1"/>
  <c r="P252" i="1" s="1"/>
  <c r="I251" i="1"/>
  <c r="P251" i="1" s="1"/>
  <c r="I250" i="1"/>
  <c r="P250" i="1" s="1"/>
  <c r="I249" i="1"/>
  <c r="P249" i="1" s="1"/>
  <c r="I248" i="1"/>
  <c r="P248" i="1" s="1"/>
  <c r="I247" i="1"/>
  <c r="P247" i="1" s="1"/>
  <c r="I246" i="1"/>
  <c r="P246" i="1" s="1"/>
  <c r="I245" i="1"/>
  <c r="P245" i="1" s="1"/>
  <c r="I244" i="1"/>
  <c r="P244" i="1" s="1"/>
  <c r="I243" i="1"/>
  <c r="P243" i="1" s="1"/>
  <c r="I242" i="1"/>
  <c r="P242" i="1" s="1"/>
  <c r="I241" i="1"/>
  <c r="P241" i="1" s="1"/>
  <c r="I240" i="1"/>
  <c r="P240" i="1" s="1"/>
  <c r="I238" i="1"/>
  <c r="P238" i="1" s="1"/>
  <c r="I237" i="1"/>
  <c r="P237" i="1" s="1"/>
  <c r="I236" i="1"/>
  <c r="P236" i="1" s="1"/>
  <c r="I235" i="1"/>
  <c r="P235" i="1" s="1"/>
  <c r="I234" i="1"/>
  <c r="P234" i="1" s="1"/>
  <c r="I233" i="1"/>
  <c r="P233" i="1" s="1"/>
  <c r="I232" i="1"/>
  <c r="P232" i="1" s="1"/>
  <c r="I231" i="1"/>
  <c r="P231" i="1" s="1"/>
  <c r="I230" i="1"/>
  <c r="P230" i="1" s="1"/>
  <c r="I229" i="1"/>
  <c r="P229" i="1" s="1"/>
  <c r="I228" i="1"/>
  <c r="P228" i="1" s="1"/>
  <c r="I227" i="1"/>
  <c r="P227" i="1" s="1"/>
  <c r="I226" i="1"/>
  <c r="P226" i="1" s="1"/>
  <c r="I225" i="1"/>
  <c r="P225" i="1" s="1"/>
  <c r="I224" i="1"/>
  <c r="P224" i="1" s="1"/>
  <c r="I223" i="1"/>
  <c r="P223" i="1" s="1"/>
  <c r="I222" i="1"/>
  <c r="P222" i="1" s="1"/>
  <c r="I221" i="1"/>
  <c r="P221" i="1" s="1"/>
  <c r="I220" i="1"/>
  <c r="P220" i="1" s="1"/>
  <c r="I219" i="1"/>
  <c r="P219" i="1" s="1"/>
  <c r="I218" i="1"/>
  <c r="P218" i="1" s="1"/>
  <c r="I217" i="1"/>
  <c r="P217" i="1" s="1"/>
  <c r="I216" i="1"/>
  <c r="P216" i="1" s="1"/>
  <c r="I215" i="1"/>
  <c r="P215" i="1" s="1"/>
  <c r="I214" i="1"/>
  <c r="P214" i="1" s="1"/>
  <c r="I213" i="1"/>
  <c r="P213" i="1" s="1"/>
  <c r="I212" i="1"/>
  <c r="P212" i="1" s="1"/>
  <c r="I211" i="1"/>
  <c r="P211" i="1" s="1"/>
  <c r="I210" i="1"/>
  <c r="P210" i="1" s="1"/>
  <c r="I209" i="1"/>
  <c r="P209" i="1" s="1"/>
  <c r="I208" i="1"/>
  <c r="P208" i="1" s="1"/>
  <c r="I207" i="1"/>
  <c r="P207" i="1" s="1"/>
  <c r="I206" i="1"/>
  <c r="P206" i="1" s="1"/>
  <c r="I205" i="1"/>
  <c r="P205" i="1" s="1"/>
  <c r="I204" i="1"/>
  <c r="P204" i="1" s="1"/>
  <c r="I203" i="1"/>
  <c r="P203" i="1" s="1"/>
  <c r="I202" i="1"/>
  <c r="P202" i="1" s="1"/>
  <c r="I201" i="1"/>
  <c r="P201" i="1" s="1"/>
  <c r="I200" i="1"/>
  <c r="P200" i="1" s="1"/>
  <c r="I199" i="1"/>
  <c r="P199" i="1" s="1"/>
  <c r="I198" i="1"/>
  <c r="P198" i="1" s="1"/>
  <c r="I197" i="1"/>
  <c r="P197" i="1" s="1"/>
  <c r="I196" i="1"/>
  <c r="P196" i="1" s="1"/>
  <c r="I195" i="1"/>
  <c r="P195" i="1" s="1"/>
  <c r="I194" i="1"/>
  <c r="P194" i="1" s="1"/>
  <c r="I193" i="1"/>
  <c r="P193" i="1" s="1"/>
  <c r="I192" i="1"/>
  <c r="P192" i="1" s="1"/>
  <c r="I191" i="1"/>
  <c r="P191" i="1" s="1"/>
  <c r="I190" i="1"/>
  <c r="P190" i="1" s="1"/>
  <c r="I189" i="1"/>
  <c r="P189" i="1" s="1"/>
  <c r="I188" i="1"/>
  <c r="P188" i="1" s="1"/>
  <c r="I187" i="1"/>
  <c r="P187" i="1" s="1"/>
  <c r="I186" i="1"/>
  <c r="P186" i="1" s="1"/>
  <c r="I185" i="1"/>
  <c r="P185" i="1" s="1"/>
  <c r="I184" i="1"/>
  <c r="P184" i="1" s="1"/>
  <c r="I183" i="1"/>
  <c r="P183" i="1" s="1"/>
  <c r="I182" i="1"/>
  <c r="P182" i="1" s="1"/>
  <c r="I181" i="1"/>
  <c r="P181" i="1" s="1"/>
  <c r="I180" i="1"/>
  <c r="P180" i="1" s="1"/>
  <c r="I164" i="1"/>
  <c r="P164" i="1" s="1"/>
  <c r="I163" i="1"/>
  <c r="P163" i="1" s="1"/>
  <c r="I162" i="1"/>
  <c r="P162" i="1" s="1"/>
  <c r="I161" i="1"/>
  <c r="P161" i="1" s="1"/>
  <c r="I160" i="1"/>
  <c r="P160" i="1" s="1"/>
  <c r="I159" i="1"/>
  <c r="P159" i="1" s="1"/>
  <c r="I158" i="1"/>
  <c r="P158" i="1" s="1"/>
  <c r="I157" i="1"/>
  <c r="P157" i="1" s="1"/>
  <c r="I156" i="1"/>
  <c r="P156" i="1" s="1"/>
  <c r="I155" i="1"/>
  <c r="P155" i="1" s="1"/>
  <c r="I154" i="1"/>
  <c r="P154" i="1" s="1"/>
  <c r="I153" i="1"/>
  <c r="P153" i="1" s="1"/>
  <c r="I152" i="1"/>
  <c r="P152" i="1" s="1"/>
  <c r="I151" i="1"/>
  <c r="P151" i="1" s="1"/>
  <c r="I150" i="1"/>
  <c r="P150" i="1" s="1"/>
  <c r="I149" i="1"/>
  <c r="P149" i="1" s="1"/>
  <c r="I148" i="1"/>
  <c r="P148" i="1" s="1"/>
  <c r="I147" i="1"/>
  <c r="P147" i="1" s="1"/>
  <c r="I146" i="1"/>
  <c r="P146" i="1" s="1"/>
  <c r="I145" i="1"/>
  <c r="P145" i="1" s="1"/>
  <c r="I144" i="1"/>
  <c r="P144" i="1" s="1"/>
  <c r="I143" i="1"/>
  <c r="P143" i="1" s="1"/>
  <c r="I142" i="1"/>
  <c r="P142" i="1" s="1"/>
  <c r="I141" i="1"/>
  <c r="P141" i="1" s="1"/>
  <c r="I140" i="1"/>
  <c r="P140" i="1" s="1"/>
  <c r="I139" i="1"/>
  <c r="P139" i="1" s="1"/>
  <c r="I138" i="1"/>
  <c r="P138" i="1" s="1"/>
  <c r="I137" i="1"/>
  <c r="P137" i="1" s="1"/>
  <c r="I136" i="1"/>
  <c r="P136" i="1" s="1"/>
  <c r="I135" i="1"/>
  <c r="P135" i="1" s="1"/>
  <c r="I134" i="1"/>
  <c r="P134" i="1" s="1"/>
  <c r="I133" i="1"/>
  <c r="P133" i="1" s="1"/>
  <c r="I132" i="1"/>
  <c r="P132" i="1" s="1"/>
  <c r="I131" i="1"/>
  <c r="P131" i="1" s="1"/>
  <c r="I130" i="1"/>
  <c r="P130" i="1" s="1"/>
  <c r="I129" i="1"/>
  <c r="P129" i="1" s="1"/>
  <c r="I128" i="1"/>
  <c r="P128" i="1" s="1"/>
  <c r="I127" i="1"/>
  <c r="P127" i="1" s="1"/>
  <c r="I126" i="1"/>
  <c r="P126" i="1" s="1"/>
  <c r="I125" i="1"/>
  <c r="P125" i="1" s="1"/>
  <c r="I124" i="1"/>
  <c r="P124" i="1" s="1"/>
  <c r="I122" i="1"/>
  <c r="P122" i="1" s="1"/>
  <c r="I121" i="1"/>
  <c r="P121" i="1" s="1"/>
  <c r="I119" i="1"/>
  <c r="P119" i="1" s="1"/>
  <c r="I118" i="1"/>
  <c r="P118" i="1" s="1"/>
  <c r="I116" i="1"/>
  <c r="P116" i="1" s="1"/>
  <c r="I114" i="1"/>
  <c r="P114" i="1" s="1"/>
  <c r="I112" i="1"/>
  <c r="P112" i="1" s="1"/>
  <c r="I111" i="1"/>
  <c r="P111" i="1" s="1"/>
  <c r="I109" i="1"/>
  <c r="P109" i="1" s="1"/>
  <c r="I108" i="1"/>
  <c r="P108" i="1" s="1"/>
  <c r="I107" i="1"/>
  <c r="P107" i="1" s="1"/>
  <c r="I106" i="1"/>
  <c r="P106" i="1" s="1"/>
  <c r="I105" i="1"/>
  <c r="P105" i="1" s="1"/>
  <c r="I104" i="1"/>
  <c r="P104" i="1" s="1"/>
  <c r="I103" i="1"/>
  <c r="P103" i="1" s="1"/>
  <c r="I102" i="1"/>
  <c r="P102" i="1" s="1"/>
  <c r="I101" i="1"/>
  <c r="P101" i="1" s="1"/>
  <c r="I100" i="1"/>
  <c r="P100" i="1" s="1"/>
  <c r="I99" i="1"/>
  <c r="P99" i="1" s="1"/>
  <c r="I98" i="1"/>
  <c r="P98" i="1" s="1"/>
  <c r="I97" i="1"/>
  <c r="P97" i="1" s="1"/>
  <c r="I96" i="1"/>
  <c r="P96" i="1" s="1"/>
  <c r="I95" i="1"/>
  <c r="P95" i="1" s="1"/>
  <c r="I94" i="1"/>
  <c r="P94" i="1" s="1"/>
  <c r="I93" i="1"/>
  <c r="P93" i="1" s="1"/>
  <c r="I92" i="1"/>
  <c r="P92" i="1" s="1"/>
  <c r="I91" i="1"/>
  <c r="P91" i="1" s="1"/>
  <c r="I90" i="1"/>
  <c r="P90" i="1" s="1"/>
  <c r="I89" i="1"/>
  <c r="P89" i="1" s="1"/>
  <c r="I87" i="1"/>
  <c r="P87" i="1" s="1"/>
  <c r="K86" i="1"/>
  <c r="I86" i="1"/>
  <c r="K85" i="1"/>
  <c r="I85" i="1"/>
  <c r="K84" i="1"/>
  <c r="I84" i="1"/>
  <c r="K83" i="1"/>
  <c r="I82" i="1"/>
  <c r="P82" i="1" s="1"/>
  <c r="I81" i="1"/>
  <c r="P81" i="1" s="1"/>
  <c r="I80" i="1"/>
  <c r="P80" i="1" s="1"/>
  <c r="I79" i="1"/>
  <c r="P79" i="1" s="1"/>
  <c r="K78" i="1"/>
  <c r="I77" i="1"/>
  <c r="P77" i="1" s="1"/>
  <c r="I76" i="1"/>
  <c r="P76" i="1" s="1"/>
  <c r="I75" i="1"/>
  <c r="P75" i="1" s="1"/>
  <c r="I74" i="1"/>
  <c r="P74" i="1" s="1"/>
  <c r="K73" i="1"/>
  <c r="I72" i="1"/>
  <c r="P72" i="1" s="1"/>
  <c r="I71" i="1"/>
  <c r="P71" i="1" s="1"/>
  <c r="I70" i="1"/>
  <c r="P70" i="1" s="1"/>
  <c r="K69" i="1"/>
  <c r="I68" i="1"/>
  <c r="P68" i="1" s="1"/>
  <c r="I67" i="1"/>
  <c r="P67" i="1" s="1"/>
  <c r="I66" i="1"/>
  <c r="P66" i="1" s="1"/>
  <c r="I65" i="1"/>
  <c r="P65" i="1" s="1"/>
  <c r="K64" i="1"/>
  <c r="I63" i="1"/>
  <c r="P63" i="1" s="1"/>
  <c r="I62" i="1"/>
  <c r="P62" i="1" s="1"/>
  <c r="I61" i="1"/>
  <c r="P61" i="1" s="1"/>
  <c r="I60" i="1"/>
  <c r="P60" i="1" s="1"/>
  <c r="I59" i="1"/>
  <c r="P59" i="1" s="1"/>
  <c r="I51" i="1"/>
  <c r="P51" i="1" s="1"/>
  <c r="I50" i="1"/>
  <c r="P50" i="1" s="1"/>
  <c r="I49" i="1"/>
  <c r="P49" i="1" s="1"/>
  <c r="I48" i="1"/>
  <c r="P48" i="1" s="1"/>
  <c r="K47" i="1"/>
  <c r="I46" i="1"/>
  <c r="P46" i="1" s="1"/>
  <c r="I45" i="1"/>
  <c r="P45" i="1" s="1"/>
  <c r="K44" i="1"/>
  <c r="I43" i="1"/>
  <c r="P43" i="1" s="1"/>
  <c r="K42" i="1"/>
  <c r="I41" i="1"/>
  <c r="P41" i="1" s="1"/>
  <c r="I40" i="1"/>
  <c r="P40" i="1" s="1"/>
  <c r="I39" i="1"/>
  <c r="P39" i="1" s="1"/>
  <c r="I38" i="1"/>
  <c r="P38" i="1" s="1"/>
  <c r="K37" i="1"/>
  <c r="I36" i="1"/>
  <c r="P36" i="1" s="1"/>
  <c r="I35" i="1"/>
  <c r="P35" i="1" s="1"/>
  <c r="I34" i="1"/>
  <c r="P34" i="1" s="1"/>
  <c r="K33" i="1"/>
  <c r="I32" i="1"/>
  <c r="P32" i="1" s="1"/>
  <c r="I31" i="1"/>
  <c r="P31" i="1" s="1"/>
  <c r="I30" i="1"/>
  <c r="P30" i="1" s="1"/>
  <c r="I29" i="1"/>
  <c r="P29" i="1" s="1"/>
  <c r="K28" i="1"/>
  <c r="I27" i="1"/>
  <c r="P27" i="1" s="1"/>
  <c r="K26" i="1"/>
  <c r="I25" i="1"/>
  <c r="P25" i="1" s="1"/>
  <c r="I24" i="1"/>
  <c r="P24" i="1" s="1"/>
  <c r="I23" i="1"/>
  <c r="P23" i="1" s="1"/>
  <c r="I22" i="1"/>
  <c r="P22" i="1" s="1"/>
  <c r="I21" i="1"/>
  <c r="P21" i="1" s="1"/>
  <c r="I20" i="1"/>
  <c r="P20" i="1" s="1"/>
  <c r="I19" i="1"/>
  <c r="P19" i="1" s="1"/>
  <c r="I18" i="1"/>
  <c r="P18" i="1" s="1"/>
  <c r="K17" i="1"/>
  <c r="I16" i="1"/>
  <c r="P16" i="1" s="1"/>
  <c r="I15" i="1"/>
  <c r="P15" i="1" s="1"/>
  <c r="I14" i="1"/>
  <c r="P14" i="1" s="1"/>
  <c r="I13" i="1"/>
  <c r="P13" i="1" s="1"/>
  <c r="I12" i="1"/>
  <c r="P12" i="1" s="1"/>
  <c r="I11" i="1"/>
  <c r="P11" i="1" s="1"/>
  <c r="M10" i="1"/>
  <c r="K10" i="1"/>
  <c r="I9" i="1"/>
  <c r="P9" i="1" s="1"/>
  <c r="K8" i="1"/>
  <c r="K52" i="1" s="1"/>
  <c r="I7" i="1"/>
  <c r="P7" i="1" s="1"/>
  <c r="I6" i="1"/>
  <c r="P6" i="1" s="1"/>
  <c r="I5" i="1"/>
  <c r="P5" i="1" s="1"/>
  <c r="P52" i="1" s="1"/>
  <c r="E23" i="6" l="1"/>
  <c r="E27" i="6" s="1"/>
  <c r="H443" i="2"/>
  <c r="E443" i="2"/>
  <c r="F443" i="2"/>
  <c r="G443" i="2"/>
  <c r="D443" i="2"/>
  <c r="I52" i="1"/>
  <c r="P84" i="1"/>
  <c r="P85" i="1"/>
  <c r="K88" i="1"/>
  <c r="P86" i="1"/>
  <c r="P640" i="1"/>
  <c r="I640" i="1"/>
  <c r="P1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7" authorId="0" shapeId="0" xr:uid="{00000000-0006-0000-0000-000001000000}">
      <text>
        <r>
          <rPr>
            <b/>
            <sz val="9"/>
            <color indexed="81"/>
            <rFont val="Tahoma"/>
            <family val="2"/>
          </rPr>
          <t>admin:</t>
        </r>
        <r>
          <rPr>
            <sz val="9"/>
            <color indexed="81"/>
            <rFont val="Tahoma"/>
            <family val="2"/>
          </rPr>
          <t xml:space="preserve">
factura devuelta</t>
        </r>
      </text>
    </comment>
    <comment ref="J280" authorId="0" shapeId="0" xr:uid="{00000000-0006-0000-0000-000002000000}">
      <text>
        <r>
          <rPr>
            <b/>
            <sz val="9"/>
            <color indexed="81"/>
            <rFont val="Tahoma"/>
            <family val="2"/>
          </rPr>
          <t>admin:</t>
        </r>
        <r>
          <rPr>
            <sz val="9"/>
            <color indexed="81"/>
            <rFont val="Tahoma"/>
            <family val="2"/>
          </rPr>
          <t xml:space="preserve">
PAGOS APLICADOS 14 DE JULIO DE 2021.DE ACUERDO A APLICACIÓN ENVIADA POR COOSALUD.</t>
        </r>
      </text>
    </comment>
    <comment ref="J281" authorId="0" shapeId="0" xr:uid="{00000000-0006-0000-0000-000003000000}">
      <text>
        <r>
          <rPr>
            <b/>
            <sz val="9"/>
            <color indexed="81"/>
            <rFont val="Tahoma"/>
            <family val="2"/>
          </rPr>
          <t>admin:</t>
        </r>
        <r>
          <rPr>
            <sz val="9"/>
            <color indexed="81"/>
            <rFont val="Tahoma"/>
            <family val="2"/>
          </rPr>
          <t xml:space="preserve">
PAGOS APLICADOS 14 DE JULIO DE 2021.DE ACUERDO A APLICACIÓN ENVIADA POR COOSALUD.</t>
        </r>
      </text>
    </comment>
    <comment ref="L281" authorId="0" shapeId="0" xr:uid="{00000000-0006-0000-0000-000004000000}">
      <text>
        <r>
          <rPr>
            <b/>
            <sz val="9"/>
            <color indexed="81"/>
            <rFont val="Tahoma"/>
            <family val="2"/>
          </rPr>
          <t>admin:</t>
        </r>
        <r>
          <rPr>
            <sz val="9"/>
            <color indexed="81"/>
            <rFont val="Tahoma"/>
            <family val="2"/>
          </rPr>
          <t xml:space="preserve">
PAGO SEPTIEMBRE APLICADO MAYO 2022</t>
        </r>
      </text>
    </comment>
    <comment ref="J312" authorId="0" shapeId="0" xr:uid="{00000000-0006-0000-0000-000005000000}">
      <text>
        <r>
          <rPr>
            <b/>
            <sz val="9"/>
            <color indexed="81"/>
            <rFont val="Tahoma"/>
            <family val="2"/>
          </rPr>
          <t>admin:</t>
        </r>
        <r>
          <rPr>
            <sz val="9"/>
            <color indexed="81"/>
            <rFont val="Tahoma"/>
            <family val="2"/>
          </rPr>
          <t xml:space="preserve">
PAGO APLICADO EN JULIO DE ACUERDO A ARCHIVO ENVIADO COOSALUD.</t>
        </r>
      </text>
    </comment>
    <comment ref="J350" authorId="0" shapeId="0" xr:uid="{00000000-0006-0000-0000-000006000000}">
      <text>
        <r>
          <rPr>
            <b/>
            <sz val="9"/>
            <color indexed="81"/>
            <rFont val="Tahoma"/>
            <family val="2"/>
          </rPr>
          <t>admin:</t>
        </r>
        <r>
          <rPr>
            <sz val="9"/>
            <color indexed="81"/>
            <rFont val="Tahoma"/>
            <family val="2"/>
          </rPr>
          <t xml:space="preserve">
PAGO APLICADO SISTEMA</t>
        </r>
      </text>
    </comment>
    <comment ref="L350" authorId="0" shapeId="0" xr:uid="{00000000-0006-0000-0000-000007000000}">
      <text>
        <r>
          <rPr>
            <b/>
            <sz val="9"/>
            <color indexed="81"/>
            <rFont val="Tahoma"/>
            <family val="2"/>
          </rPr>
          <t>admin:</t>
        </r>
        <r>
          <rPr>
            <sz val="9"/>
            <color indexed="81"/>
            <rFont val="Tahoma"/>
            <family val="2"/>
          </rPr>
          <t xml:space="preserve">
PAGO APLICADO MAYO 2022</t>
        </r>
      </text>
    </comment>
    <comment ref="J351" authorId="0" shapeId="0" xr:uid="{00000000-0006-0000-0000-000008000000}">
      <text>
        <r>
          <rPr>
            <b/>
            <sz val="9"/>
            <color indexed="81"/>
            <rFont val="Tahoma"/>
            <family val="2"/>
          </rPr>
          <t>admin:</t>
        </r>
        <r>
          <rPr>
            <sz val="9"/>
            <color indexed="81"/>
            <rFont val="Tahoma"/>
            <family val="2"/>
          </rPr>
          <t xml:space="preserve">
PAGO APLICADO SISTEMA</t>
        </r>
      </text>
    </comment>
    <comment ref="J394" authorId="0" shapeId="0" xr:uid="{00000000-0006-0000-0000-000009000000}">
      <text>
        <r>
          <rPr>
            <b/>
            <sz val="9"/>
            <color indexed="81"/>
            <rFont val="Tahoma"/>
            <family val="2"/>
          </rPr>
          <t>admin:</t>
        </r>
        <r>
          <rPr>
            <sz val="9"/>
            <color indexed="81"/>
            <rFont val="Tahoma"/>
            <family val="2"/>
          </rPr>
          <t xml:space="preserve">
pago aplicado sistema agosto </t>
        </r>
      </text>
    </comment>
    <comment ref="J395" authorId="0" shapeId="0" xr:uid="{00000000-0006-0000-0000-00000A000000}">
      <text>
        <r>
          <rPr>
            <b/>
            <sz val="9"/>
            <color indexed="81"/>
            <rFont val="Tahoma"/>
            <family val="2"/>
          </rPr>
          <t>admin:</t>
        </r>
        <r>
          <rPr>
            <sz val="9"/>
            <color indexed="81"/>
            <rFont val="Tahoma"/>
            <family val="2"/>
          </rPr>
          <t xml:space="preserve">
pago aplicado sistema agosto </t>
        </r>
      </text>
    </comment>
    <comment ref="J572" authorId="0" shapeId="0" xr:uid="{00000000-0006-0000-0000-00000B000000}">
      <text>
        <r>
          <rPr>
            <b/>
            <sz val="9"/>
            <color indexed="81"/>
            <rFont val="Tahoma"/>
            <family val="2"/>
          </rPr>
          <t>admin:</t>
        </r>
        <r>
          <rPr>
            <sz val="9"/>
            <color indexed="81"/>
            <rFont val="Tahoma"/>
            <family val="2"/>
          </rPr>
          <t xml:space="preserve">
PAGO APLICADO SISTEMA</t>
        </r>
      </text>
    </comment>
    <comment ref="L572" authorId="0" shapeId="0" xr:uid="{00000000-0006-0000-0000-00000C000000}">
      <text>
        <r>
          <rPr>
            <b/>
            <sz val="9"/>
            <color indexed="81"/>
            <rFont val="Tahoma"/>
            <family val="2"/>
          </rPr>
          <t>admin:</t>
        </r>
        <r>
          <rPr>
            <sz val="9"/>
            <color indexed="81"/>
            <rFont val="Tahoma"/>
            <family val="2"/>
          </rPr>
          <t xml:space="preserve">
PAGO SEPTIEMBRE APLICADO MAYO 2022</t>
        </r>
      </text>
    </comment>
    <comment ref="N572" authorId="0" shapeId="0" xr:uid="{00000000-0006-0000-0000-00000D000000}">
      <text>
        <r>
          <rPr>
            <b/>
            <sz val="9"/>
            <color indexed="81"/>
            <rFont val="Tahoma"/>
            <family val="2"/>
          </rPr>
          <t>admin:</t>
        </r>
        <r>
          <rPr>
            <sz val="9"/>
            <color indexed="81"/>
            <rFont val="Tahoma"/>
            <family val="2"/>
          </rPr>
          <t xml:space="preserve">
PAGO APLICADO MAYO 2022</t>
        </r>
      </text>
    </comment>
    <comment ref="J573" authorId="0" shapeId="0" xr:uid="{00000000-0006-0000-0000-00000E000000}">
      <text>
        <r>
          <rPr>
            <b/>
            <sz val="9"/>
            <color indexed="81"/>
            <rFont val="Tahoma"/>
            <family val="2"/>
          </rPr>
          <t>admin:</t>
        </r>
        <r>
          <rPr>
            <sz val="9"/>
            <color indexed="81"/>
            <rFont val="Tahoma"/>
            <family val="2"/>
          </rPr>
          <t xml:space="preserve">
PAGO APLICADO SISTEMA</t>
        </r>
      </text>
    </comment>
    <comment ref="J574" authorId="0" shapeId="0" xr:uid="{00000000-0006-0000-0000-00000F000000}">
      <text>
        <r>
          <rPr>
            <b/>
            <sz val="9"/>
            <color indexed="81"/>
            <rFont val="Tahoma"/>
            <family val="2"/>
          </rPr>
          <t>admin:</t>
        </r>
        <r>
          <rPr>
            <sz val="9"/>
            <color indexed="81"/>
            <rFont val="Tahoma"/>
            <family val="2"/>
          </rPr>
          <t xml:space="preserve">
PAGO APLICADO SISTEMA</t>
        </r>
      </text>
    </comment>
    <comment ref="L574" authorId="0" shapeId="0" xr:uid="{00000000-0006-0000-0000-000010000000}">
      <text>
        <r>
          <rPr>
            <b/>
            <sz val="9"/>
            <color indexed="81"/>
            <rFont val="Tahoma"/>
            <family val="2"/>
          </rPr>
          <t>admin:</t>
        </r>
        <r>
          <rPr>
            <sz val="9"/>
            <color indexed="81"/>
            <rFont val="Tahoma"/>
            <family val="2"/>
          </rPr>
          <t xml:space="preserve">
PAGO APLICADO MAYO 2022</t>
        </r>
      </text>
    </comment>
    <comment ref="J575" authorId="0" shapeId="0" xr:uid="{00000000-0006-0000-0000-000011000000}">
      <text>
        <r>
          <rPr>
            <b/>
            <sz val="9"/>
            <color indexed="81"/>
            <rFont val="Tahoma"/>
            <family val="2"/>
          </rPr>
          <t>admin:</t>
        </r>
        <r>
          <rPr>
            <sz val="9"/>
            <color indexed="81"/>
            <rFont val="Tahoma"/>
            <family val="2"/>
          </rPr>
          <t xml:space="preserve">
PAGO APLICADO SISTEMA</t>
        </r>
      </text>
    </comment>
    <comment ref="J576" authorId="0" shapeId="0" xr:uid="{00000000-0006-0000-0000-000012000000}">
      <text>
        <r>
          <rPr>
            <b/>
            <sz val="9"/>
            <color indexed="81"/>
            <rFont val="Tahoma"/>
            <family val="2"/>
          </rPr>
          <t>admin:</t>
        </r>
        <r>
          <rPr>
            <sz val="9"/>
            <color indexed="81"/>
            <rFont val="Tahoma"/>
            <family val="2"/>
          </rPr>
          <t xml:space="preserve">
PAGO APLICADO SISTEMA</t>
        </r>
      </text>
    </comment>
    <comment ref="J577" authorId="0" shapeId="0" xr:uid="{00000000-0006-0000-0000-000013000000}">
      <text>
        <r>
          <rPr>
            <b/>
            <sz val="9"/>
            <color indexed="81"/>
            <rFont val="Tahoma"/>
            <family val="2"/>
          </rPr>
          <t>admin:</t>
        </r>
        <r>
          <rPr>
            <sz val="9"/>
            <color indexed="81"/>
            <rFont val="Tahoma"/>
            <family val="2"/>
          </rPr>
          <t xml:space="preserve">
PAGO APLICADO SISTEMA</t>
        </r>
      </text>
    </comment>
    <comment ref="J578" authorId="0" shapeId="0" xr:uid="{00000000-0006-0000-0000-000014000000}">
      <text>
        <r>
          <rPr>
            <b/>
            <sz val="9"/>
            <color indexed="81"/>
            <rFont val="Tahoma"/>
            <family val="2"/>
          </rPr>
          <t>admin:</t>
        </r>
        <r>
          <rPr>
            <sz val="9"/>
            <color indexed="81"/>
            <rFont val="Tahoma"/>
            <family val="2"/>
          </rPr>
          <t xml:space="preserve">
PAGO APLICADO SISTEMA</t>
        </r>
      </text>
    </comment>
    <comment ref="J579" authorId="0" shapeId="0" xr:uid="{00000000-0006-0000-0000-000015000000}">
      <text>
        <r>
          <rPr>
            <b/>
            <sz val="9"/>
            <color indexed="81"/>
            <rFont val="Tahoma"/>
            <family val="2"/>
          </rPr>
          <t>admin:</t>
        </r>
        <r>
          <rPr>
            <sz val="9"/>
            <color indexed="81"/>
            <rFont val="Tahoma"/>
            <family val="2"/>
          </rPr>
          <t xml:space="preserve">
PAGO APLICADO SISTEMA</t>
        </r>
      </text>
    </comment>
    <comment ref="J582" authorId="0" shapeId="0" xr:uid="{00000000-0006-0000-0000-000016000000}">
      <text>
        <r>
          <rPr>
            <b/>
            <sz val="9"/>
            <color indexed="81"/>
            <rFont val="Tahoma"/>
            <family val="2"/>
          </rPr>
          <t>admin:</t>
        </r>
        <r>
          <rPr>
            <sz val="9"/>
            <color indexed="81"/>
            <rFont val="Tahoma"/>
            <family val="2"/>
          </rPr>
          <t xml:space="preserve">
PAGO APLICADO SISTEMA MAYO 2022</t>
        </r>
      </text>
    </comment>
    <comment ref="J585" authorId="0" shapeId="0" xr:uid="{00000000-0006-0000-0000-000017000000}">
      <text>
        <r>
          <rPr>
            <b/>
            <sz val="9"/>
            <color indexed="81"/>
            <rFont val="Tahoma"/>
            <family val="2"/>
          </rPr>
          <t>admin:</t>
        </r>
        <r>
          <rPr>
            <sz val="9"/>
            <color indexed="81"/>
            <rFont val="Tahoma"/>
            <family val="2"/>
          </rPr>
          <t xml:space="preserve">
APLICACIÓN PAGO REALIZADA MAY0 2022</t>
        </r>
      </text>
    </comment>
    <comment ref="J586" authorId="0" shapeId="0" xr:uid="{00000000-0006-0000-0000-000018000000}">
      <text>
        <r>
          <rPr>
            <b/>
            <sz val="9"/>
            <color indexed="81"/>
            <rFont val="Tahoma"/>
            <family val="2"/>
          </rPr>
          <t>admin:</t>
        </r>
        <r>
          <rPr>
            <sz val="9"/>
            <color indexed="81"/>
            <rFont val="Tahoma"/>
            <family val="2"/>
          </rPr>
          <t xml:space="preserve">
APLICACIÓN PAGO REALIZADA MAY0 2022</t>
        </r>
      </text>
    </comment>
    <comment ref="J587" authorId="0" shapeId="0" xr:uid="{00000000-0006-0000-0000-000019000000}">
      <text>
        <r>
          <rPr>
            <b/>
            <sz val="9"/>
            <color indexed="81"/>
            <rFont val="Tahoma"/>
            <family val="2"/>
          </rPr>
          <t>admin:</t>
        </r>
        <r>
          <rPr>
            <sz val="9"/>
            <color indexed="81"/>
            <rFont val="Tahoma"/>
            <family val="2"/>
          </rPr>
          <t xml:space="preserve">
PAGO APLICADO MAYO 2022</t>
        </r>
      </text>
    </comment>
    <comment ref="J588" authorId="0" shapeId="0" xr:uid="{00000000-0006-0000-0000-00001A000000}">
      <text>
        <r>
          <rPr>
            <b/>
            <sz val="9"/>
            <color indexed="81"/>
            <rFont val="Tahoma"/>
            <family val="2"/>
          </rPr>
          <t>admin:</t>
        </r>
        <r>
          <rPr>
            <sz val="9"/>
            <color indexed="81"/>
            <rFont val="Tahoma"/>
            <family val="2"/>
          </rPr>
          <t xml:space="preserve">
PAGO APLICADO MAYO 2022</t>
        </r>
      </text>
    </comment>
    <comment ref="J595" authorId="0" shapeId="0" xr:uid="{00000000-0006-0000-0000-00001B000000}">
      <text>
        <r>
          <rPr>
            <b/>
            <sz val="9"/>
            <color indexed="81"/>
            <rFont val="Tahoma"/>
            <family val="2"/>
          </rPr>
          <t>admin:</t>
        </r>
        <r>
          <rPr>
            <sz val="9"/>
            <color indexed="81"/>
            <rFont val="Tahoma"/>
            <family val="2"/>
          </rPr>
          <t xml:space="preserve">
PAGO APLICADO SISTEMA MAYO 2022</t>
        </r>
      </text>
    </comment>
    <comment ref="J596" authorId="0" shapeId="0" xr:uid="{00000000-0006-0000-0000-00001C000000}">
      <text>
        <r>
          <rPr>
            <b/>
            <sz val="9"/>
            <color indexed="81"/>
            <rFont val="Tahoma"/>
            <family val="2"/>
          </rPr>
          <t>admin:</t>
        </r>
        <r>
          <rPr>
            <sz val="9"/>
            <color indexed="81"/>
            <rFont val="Tahoma"/>
            <family val="2"/>
          </rPr>
          <t xml:space="preserve">
PAGO APLICADO SISTEMA MAYO 2022</t>
        </r>
      </text>
    </comment>
    <comment ref="J598" authorId="0" shapeId="0" xr:uid="{00000000-0006-0000-0000-00001D000000}">
      <text>
        <r>
          <rPr>
            <b/>
            <sz val="9"/>
            <color indexed="81"/>
            <rFont val="Tahoma"/>
            <family val="2"/>
          </rPr>
          <t>admin:</t>
        </r>
        <r>
          <rPr>
            <sz val="9"/>
            <color indexed="81"/>
            <rFont val="Tahoma"/>
            <family val="2"/>
          </rPr>
          <t xml:space="preserve">
PAGO SEPTIEMBRE APLICADO MAYO 2022</t>
        </r>
      </text>
    </comment>
    <comment ref="J611" authorId="0" shapeId="0" xr:uid="{00000000-0006-0000-0000-00001E000000}">
      <text>
        <r>
          <rPr>
            <b/>
            <sz val="9"/>
            <color indexed="81"/>
            <rFont val="Tahoma"/>
            <family val="2"/>
          </rPr>
          <t xml:space="preserve">PAGO APLICADO SISTEMA </t>
        </r>
      </text>
    </comment>
    <comment ref="J612" authorId="0" shapeId="0" xr:uid="{00000000-0006-0000-0000-00001F000000}">
      <text>
        <r>
          <rPr>
            <b/>
            <sz val="9"/>
            <color indexed="81"/>
            <rFont val="Tahoma"/>
            <family val="2"/>
          </rPr>
          <t>admin:</t>
        </r>
        <r>
          <rPr>
            <sz val="9"/>
            <color indexed="81"/>
            <rFont val="Tahoma"/>
            <family val="2"/>
          </rPr>
          <t xml:space="preserve">
PAGO SEPTIEMBRE APLICADO MAYO 2022</t>
        </r>
      </text>
    </comment>
    <comment ref="L612" authorId="0" shapeId="0" xr:uid="{00000000-0006-0000-0000-000020000000}">
      <text>
        <r>
          <rPr>
            <b/>
            <sz val="9"/>
            <color indexed="81"/>
            <rFont val="Tahoma"/>
            <family val="2"/>
          </rPr>
          <t xml:space="preserve">PAGO APLICADO SISTEMA </t>
        </r>
      </text>
    </comment>
    <comment ref="J624" authorId="0" shapeId="0" xr:uid="{00000000-0006-0000-0000-000021000000}">
      <text>
        <r>
          <rPr>
            <b/>
            <sz val="9"/>
            <color indexed="81"/>
            <rFont val="Tahoma"/>
            <family val="2"/>
          </rPr>
          <t>admin:</t>
        </r>
        <r>
          <rPr>
            <sz val="9"/>
            <color indexed="81"/>
            <rFont val="Tahoma"/>
            <family val="2"/>
          </rPr>
          <t xml:space="preserve">
PAGO APLICADO SISTEMA MAYO 2022</t>
        </r>
      </text>
    </comment>
    <comment ref="L624" authorId="0" shapeId="0" xr:uid="{00000000-0006-0000-0000-000022000000}">
      <text>
        <r>
          <rPr>
            <b/>
            <sz val="9"/>
            <color indexed="81"/>
            <rFont val="Tahoma"/>
            <family val="2"/>
          </rPr>
          <t>admin:</t>
        </r>
        <r>
          <rPr>
            <sz val="9"/>
            <color indexed="81"/>
            <rFont val="Tahoma"/>
            <family val="2"/>
          </rPr>
          <t xml:space="preserve">
PAGO APLICADO SISTEMA </t>
        </r>
      </text>
    </comment>
    <comment ref="N624" authorId="0" shapeId="0" xr:uid="{00000000-0006-0000-0000-000023000000}">
      <text>
        <r>
          <rPr>
            <b/>
            <sz val="9"/>
            <color indexed="81"/>
            <rFont val="Tahoma"/>
            <family val="2"/>
          </rPr>
          <t>admin:</t>
        </r>
        <r>
          <rPr>
            <sz val="9"/>
            <color indexed="81"/>
            <rFont val="Tahoma"/>
            <family val="2"/>
          </rPr>
          <t xml:space="preserve">
PAGO APLICADO AL SISTEMA JUNIO 2022 DE ACUERDO A LEGALZIACION</t>
        </r>
      </text>
    </comment>
    <comment ref="J625" authorId="0" shapeId="0" xr:uid="{00000000-0006-0000-0000-000024000000}">
      <text>
        <r>
          <rPr>
            <b/>
            <sz val="9"/>
            <color indexed="81"/>
            <rFont val="Tahoma"/>
            <family val="2"/>
          </rPr>
          <t>admin:</t>
        </r>
        <r>
          <rPr>
            <sz val="9"/>
            <color indexed="81"/>
            <rFont val="Tahoma"/>
            <family val="2"/>
          </rPr>
          <t xml:space="preserve">
PAGO APLICADO SISTEMA</t>
        </r>
      </text>
    </comment>
    <comment ref="J628" authorId="0" shapeId="0" xr:uid="{00000000-0006-0000-0000-000025000000}">
      <text>
        <r>
          <rPr>
            <b/>
            <sz val="9"/>
            <color indexed="81"/>
            <rFont val="Tahoma"/>
            <family val="2"/>
          </rPr>
          <t>admin:</t>
        </r>
        <r>
          <rPr>
            <sz val="9"/>
            <color indexed="81"/>
            <rFont val="Tahoma"/>
            <family val="2"/>
          </rPr>
          <t xml:space="preserve">
PAGO APLICADO SISTEMA</t>
        </r>
      </text>
    </comment>
    <comment ref="J629" authorId="0" shapeId="0" xr:uid="{00000000-0006-0000-0000-000026000000}">
      <text>
        <r>
          <rPr>
            <b/>
            <sz val="9"/>
            <color indexed="81"/>
            <rFont val="Tahoma"/>
            <family val="2"/>
          </rPr>
          <t>admin:</t>
        </r>
        <r>
          <rPr>
            <sz val="9"/>
            <color indexed="81"/>
            <rFont val="Tahoma"/>
            <family val="2"/>
          </rPr>
          <t xml:space="preserve">
PAGO APLICADO SISTEMA</t>
        </r>
      </text>
    </comment>
  </commentList>
</comments>
</file>

<file path=xl/sharedStrings.xml><?xml version="1.0" encoding="utf-8"?>
<sst xmlns="http://schemas.openxmlformats.org/spreadsheetml/2006/main" count="12710" uniqueCount="2749">
  <si>
    <t>EMPRESA DE SALUD E.S.E. DEL MUNICIPIO DE SOACHA</t>
  </si>
  <si>
    <t>ESTADO DE CARTERA</t>
  </si>
  <si>
    <t>COOSALUD</t>
  </si>
  <si>
    <t>AÑO</t>
  </si>
  <si>
    <t xml:space="preserve">FECHA </t>
  </si>
  <si>
    <t>FAC.</t>
  </si>
  <si>
    <t>FECHA</t>
  </si>
  <si>
    <t>PERIODO</t>
  </si>
  <si>
    <t xml:space="preserve">VALOR </t>
  </si>
  <si>
    <t>VALOR</t>
  </si>
  <si>
    <t>Giro</t>
  </si>
  <si>
    <t>SALDO X</t>
  </si>
  <si>
    <t>FACTURA</t>
  </si>
  <si>
    <t>No.</t>
  </si>
  <si>
    <t>CONTRATO</t>
  </si>
  <si>
    <t>CONCEPTO</t>
  </si>
  <si>
    <t>RADICAC.</t>
  </si>
  <si>
    <t>FACTUR.</t>
  </si>
  <si>
    <t>FACTURADO</t>
  </si>
  <si>
    <t>GLOSA</t>
  </si>
  <si>
    <t>SUBTOTAL</t>
  </si>
  <si>
    <t>1 PAGO</t>
  </si>
  <si>
    <t>GIRO</t>
  </si>
  <si>
    <t>2 PAGO</t>
  </si>
  <si>
    <t>PAGO</t>
  </si>
  <si>
    <t>Depto. Cun.</t>
  </si>
  <si>
    <t>GIRAR</t>
  </si>
  <si>
    <t>2019-12--24</t>
  </si>
  <si>
    <t>TOTAL FACTURACION</t>
  </si>
  <si>
    <t>TOTAL</t>
  </si>
  <si>
    <t>SSBY2019CR1A00015104</t>
  </si>
  <si>
    <t>I Nivel</t>
  </si>
  <si>
    <t>SSBY2019CP1A00015109</t>
  </si>
  <si>
    <t>P.P.</t>
  </si>
  <si>
    <t>EVENTO</t>
  </si>
  <si>
    <t>AMBULANCIA</t>
  </si>
  <si>
    <t>00000000500010</t>
  </si>
  <si>
    <t>00000000500011</t>
  </si>
  <si>
    <t>00000000500018</t>
  </si>
  <si>
    <t>15104</t>
  </si>
  <si>
    <t>00000000500019</t>
  </si>
  <si>
    <t>15109</t>
  </si>
  <si>
    <t>SMAC0000016871</t>
  </si>
  <si>
    <t>SUB181</t>
  </si>
  <si>
    <t>SMAC0000016873</t>
  </si>
  <si>
    <t>SMAC0000016886</t>
  </si>
  <si>
    <t>SMAC0000016887</t>
  </si>
  <si>
    <t>SMAC0000016911</t>
  </si>
  <si>
    <t>SMAC0000016912</t>
  </si>
  <si>
    <t>SMAC0000016919</t>
  </si>
  <si>
    <t>SMAC0000016920</t>
  </si>
  <si>
    <t>SMAC0000016921</t>
  </si>
  <si>
    <t>SMAC0000016922</t>
  </si>
  <si>
    <t>SMAC0000016923</t>
  </si>
  <si>
    <t>SMAC0000016928</t>
  </si>
  <si>
    <t>SMAC0000016929</t>
  </si>
  <si>
    <t>SMAC0000016933</t>
  </si>
  <si>
    <t>SMAC0000016949</t>
  </si>
  <si>
    <t>SMAC0000016980</t>
  </si>
  <si>
    <t>SMAC0000016989</t>
  </si>
  <si>
    <t>SMAC0000017015</t>
  </si>
  <si>
    <t>SMAC0000017031</t>
  </si>
  <si>
    <t>SMAC0000017083</t>
  </si>
  <si>
    <t>SMAC0000017086</t>
  </si>
  <si>
    <t>SMT0000012487</t>
  </si>
  <si>
    <t>SMAC0000017135</t>
  </si>
  <si>
    <t>SMAC0000017137</t>
  </si>
  <si>
    <t>SMAC0000017139</t>
  </si>
  <si>
    <t>SMAC0000017279</t>
  </si>
  <si>
    <t>SMAC0000017326</t>
  </si>
  <si>
    <t>SMAC0000017358</t>
  </si>
  <si>
    <t>SMAC0000017380</t>
  </si>
  <si>
    <t>SMAC0000017384</t>
  </si>
  <si>
    <t>SMAC0000017426</t>
  </si>
  <si>
    <t>SMAC0000017470</t>
  </si>
  <si>
    <t>SMAC0000017517</t>
  </si>
  <si>
    <t>CONT18</t>
  </si>
  <si>
    <t>SMAC0000017533</t>
  </si>
  <si>
    <t>SMAC0000017542</t>
  </si>
  <si>
    <t>SMAC0000017543</t>
  </si>
  <si>
    <t>SMAC0000017559</t>
  </si>
  <si>
    <t>SMAC0000017560</t>
  </si>
  <si>
    <t>SMAC0000017561</t>
  </si>
  <si>
    <t>CSU0000009402</t>
  </si>
  <si>
    <t>SMAC0000017578</t>
  </si>
  <si>
    <t>SMAC0000017608</t>
  </si>
  <si>
    <t>Evento</t>
  </si>
  <si>
    <t>anulada</t>
  </si>
  <si>
    <t>SMT0000012566</t>
  </si>
  <si>
    <t>SMT0000012567</t>
  </si>
  <si>
    <t>SMAC0000017615</t>
  </si>
  <si>
    <t>SMAC0000017620</t>
  </si>
  <si>
    <t>SMT0000012568</t>
  </si>
  <si>
    <t>SMAC0000017626</t>
  </si>
  <si>
    <t>SMAC0000017627</t>
  </si>
  <si>
    <t>SMAC0000017628</t>
  </si>
  <si>
    <t>SMAC0000017629</t>
  </si>
  <si>
    <t>SMAC0000017664</t>
  </si>
  <si>
    <t>SMAC0000017666</t>
  </si>
  <si>
    <t>SMAC0000017668</t>
  </si>
  <si>
    <t>SMAC0000017702</t>
  </si>
  <si>
    <t>SMAC0000017703</t>
  </si>
  <si>
    <t>SMAC0000017711</t>
  </si>
  <si>
    <t>SMAC0000017734</t>
  </si>
  <si>
    <t>SMAC0000017740</t>
  </si>
  <si>
    <t>SMAC0000017741</t>
  </si>
  <si>
    <t>SMAC0000017742</t>
  </si>
  <si>
    <t>SMT0000012584</t>
  </si>
  <si>
    <t>CSU0000009410</t>
  </si>
  <si>
    <t>SMAC0000017752</t>
  </si>
  <si>
    <t>SMAC0000017754</t>
  </si>
  <si>
    <t>SMAC0000017755</t>
  </si>
  <si>
    <t>SMAC0000017756</t>
  </si>
  <si>
    <t>SMAC0000017766</t>
  </si>
  <si>
    <t>SMAC0000017767</t>
  </si>
  <si>
    <t>SMAC0000017768</t>
  </si>
  <si>
    <t>SMAC0000017769</t>
  </si>
  <si>
    <t>SMAC0000017773</t>
  </si>
  <si>
    <t>SMAC0000017774</t>
  </si>
  <si>
    <t>SMAC0000017775</t>
  </si>
  <si>
    <t>SMAC0000017776</t>
  </si>
  <si>
    <t>SMAC0000017777</t>
  </si>
  <si>
    <t>SMAC0000017783</t>
  </si>
  <si>
    <t>SMAC0000017784</t>
  </si>
  <si>
    <t>SMAC0000017785</t>
  </si>
  <si>
    <t>SMAC0000017788</t>
  </si>
  <si>
    <t>SMAC0000017793</t>
  </si>
  <si>
    <t>SMAC0000017794</t>
  </si>
  <si>
    <t>SMT0000012588</t>
  </si>
  <si>
    <t>SMT0000012589</t>
  </si>
  <si>
    <t>SMAC0000017798</t>
  </si>
  <si>
    <t>SMAC0000017799</t>
  </si>
  <si>
    <t>SMAC0000017805</t>
  </si>
  <si>
    <t>SMAC0000017806</t>
  </si>
  <si>
    <t>SMAC0000017807</t>
  </si>
  <si>
    <t>SMAC0000017808</t>
  </si>
  <si>
    <t>SMAC0000017809</t>
  </si>
  <si>
    <t>SMAC0000017810</t>
  </si>
  <si>
    <t>SMAC0000017811</t>
  </si>
  <si>
    <t>SMAC0000017812</t>
  </si>
  <si>
    <t>SMAC0000017813</t>
  </si>
  <si>
    <t>SMAC0000017814</t>
  </si>
  <si>
    <t>SMAC0000017816</t>
  </si>
  <si>
    <t>SMAC0000017818</t>
  </si>
  <si>
    <t>SMAC0000017823</t>
  </si>
  <si>
    <t>SMAC0000017824</t>
  </si>
  <si>
    <t>SMAC0000017852</t>
  </si>
  <si>
    <t>SMAC0000017858</t>
  </si>
  <si>
    <t>SMAC0000017860</t>
  </si>
  <si>
    <t>SMAC0000017870</t>
  </si>
  <si>
    <t>SMAC0000017871</t>
  </si>
  <si>
    <t>SMAC0000017872</t>
  </si>
  <si>
    <t>00000000500028</t>
  </si>
  <si>
    <t>I NIVEL</t>
  </si>
  <si>
    <t>00000000500029</t>
  </si>
  <si>
    <t xml:space="preserve">P.P. </t>
  </si>
  <si>
    <t>SMAC0000017873</t>
  </si>
  <si>
    <t>SMAC0000017874</t>
  </si>
  <si>
    <t>SMAC0000017876</t>
  </si>
  <si>
    <t>SMAC0000017877</t>
  </si>
  <si>
    <t>SMAC0000017878</t>
  </si>
  <si>
    <t>SMAC0000017881</t>
  </si>
  <si>
    <t>SMAC0000017884</t>
  </si>
  <si>
    <t>SMAC0000017899</t>
  </si>
  <si>
    <t>SMAC0000017909</t>
  </si>
  <si>
    <t>SMAC0000017911</t>
  </si>
  <si>
    <t>SMAC0000017912</t>
  </si>
  <si>
    <t>SMAC0000017914</t>
  </si>
  <si>
    <t>SMAC0000017917</t>
  </si>
  <si>
    <t>SMAC0000017921</t>
  </si>
  <si>
    <t>SMAC0000017922</t>
  </si>
  <si>
    <t>SMAC0000017923</t>
  </si>
  <si>
    <t>SMAC0000017931</t>
  </si>
  <si>
    <t>SMT0000012612</t>
  </si>
  <si>
    <t>COM0000012913</t>
  </si>
  <si>
    <t>COM0000012914</t>
  </si>
  <si>
    <t>COM0000012915</t>
  </si>
  <si>
    <t>SMT0000012616</t>
  </si>
  <si>
    <t>SMT0000012617</t>
  </si>
  <si>
    <t>SMAC0000017955</t>
  </si>
  <si>
    <t>SMAC0000017964</t>
  </si>
  <si>
    <t>SMAC0000017965</t>
  </si>
  <si>
    <t>SMAC0000017980</t>
  </si>
  <si>
    <t>SMAC0000017996</t>
  </si>
  <si>
    <t>SMAC0000018001</t>
  </si>
  <si>
    <t>COM0000012924</t>
  </si>
  <si>
    <t>SMAC0000018013</t>
  </si>
  <si>
    <t>SMAC0000018022</t>
  </si>
  <si>
    <t>SMT0000012633</t>
  </si>
  <si>
    <t>SMAC0000018057</t>
  </si>
  <si>
    <t>SMAC0000018082</t>
  </si>
  <si>
    <t>SMAC0000018088</t>
  </si>
  <si>
    <t>SMT0000012651</t>
  </si>
  <si>
    <t>SMT0000012652</t>
  </si>
  <si>
    <t>SMAC0000017982</t>
  </si>
  <si>
    <t>SMAC0000018102</t>
  </si>
  <si>
    <t>SMAC0000018118</t>
  </si>
  <si>
    <t>SMAC0000018119</t>
  </si>
  <si>
    <t>SMAC0000018121</t>
  </si>
  <si>
    <t>SMAC0000018122</t>
  </si>
  <si>
    <t>SMAC0000018134</t>
  </si>
  <si>
    <t>SMT0000012662</t>
  </si>
  <si>
    <t>SMAC0000018160</t>
  </si>
  <si>
    <t>SMAC0000018161</t>
  </si>
  <si>
    <t>SMAC0000018165</t>
  </si>
  <si>
    <t>SMT0000012675</t>
  </si>
  <si>
    <t>SMT0000012676</t>
  </si>
  <si>
    <t>SMT0000012677</t>
  </si>
  <si>
    <t>SMT0000012682</t>
  </si>
  <si>
    <t>SMT0000012683</t>
  </si>
  <si>
    <t>SMAC0000018225</t>
  </si>
  <si>
    <t>SMAC0000018236</t>
  </si>
  <si>
    <t>SMAC0000018247</t>
  </si>
  <si>
    <t>SMAC0000018253</t>
  </si>
  <si>
    <t>SMT0000012701</t>
  </si>
  <si>
    <t>SMAC0000018275</t>
  </si>
  <si>
    <t>SMAC0000018298</t>
  </si>
  <si>
    <t>SMT0000012713</t>
  </si>
  <si>
    <t>SMAC0000018357</t>
  </si>
  <si>
    <t>SMT0000012717</t>
  </si>
  <si>
    <t>SMAC0000018364</t>
  </si>
  <si>
    <t>SMAC0000018368</t>
  </si>
  <si>
    <t>ANULADA</t>
  </si>
  <si>
    <t>SMT0000012740</t>
  </si>
  <si>
    <t>SMAC0000018504</t>
  </si>
  <si>
    <t>SMAC0000018539</t>
  </si>
  <si>
    <t>SMAC0000018630</t>
  </si>
  <si>
    <t>SMAC0000018632</t>
  </si>
  <si>
    <t>SMAC0000018635</t>
  </si>
  <si>
    <t>SMAC0000018650</t>
  </si>
  <si>
    <t>SMAC0000018667</t>
  </si>
  <si>
    <t>SMAC0000018672</t>
  </si>
  <si>
    <t>SMAC0000018708</t>
  </si>
  <si>
    <t>SMAC0000018713</t>
  </si>
  <si>
    <t>SMAC0000018717</t>
  </si>
  <si>
    <t>COM0000013079</t>
  </si>
  <si>
    <t>SMAC0000018760</t>
  </si>
  <si>
    <t>SMAC0000018762</t>
  </si>
  <si>
    <t>SMAC0000018779</t>
  </si>
  <si>
    <t>SMAC0000018789</t>
  </si>
  <si>
    <t>SMAC0000018790</t>
  </si>
  <si>
    <t>SMAC0000018817</t>
  </si>
  <si>
    <t>SMAC0000018849</t>
  </si>
  <si>
    <t>SMAC0000018850</t>
  </si>
  <si>
    <t>SMAC0000018859</t>
  </si>
  <si>
    <t>SMAC0000018862</t>
  </si>
  <si>
    <t>SMAC0000018889</t>
  </si>
  <si>
    <t>SMAC0000018902</t>
  </si>
  <si>
    <t>SMAC0000018925</t>
  </si>
  <si>
    <t>SMAC0000018973</t>
  </si>
  <si>
    <t>SMAC0000018981</t>
  </si>
  <si>
    <t>SMAC0000018985</t>
  </si>
  <si>
    <t>SMAC0000018993</t>
  </si>
  <si>
    <t>SMAC0000019000</t>
  </si>
  <si>
    <t>SMAC0000019002</t>
  </si>
  <si>
    <t>SMT0000012839</t>
  </si>
  <si>
    <t>SMT0000012856</t>
  </si>
  <si>
    <t>SMT0000012863</t>
  </si>
  <si>
    <t>00000000500060</t>
  </si>
  <si>
    <t>00000000500061</t>
  </si>
  <si>
    <t>SMAC0000019176</t>
  </si>
  <si>
    <t>SMAC0000019260</t>
  </si>
  <si>
    <t>SMAC0000019250</t>
  </si>
  <si>
    <t>SMAC0000019208</t>
  </si>
  <si>
    <t>SMAC0000019209</t>
  </si>
  <si>
    <t>SMAC0000019210</t>
  </si>
  <si>
    <t>SMAC0000019142</t>
  </si>
  <si>
    <t>SMAC0000019059</t>
  </si>
  <si>
    <t>SMAC0000019112</t>
  </si>
  <si>
    <t>SMAC0000019113</t>
  </si>
  <si>
    <t>SMAC0000019114</t>
  </si>
  <si>
    <t>SMAC0000019139</t>
  </si>
  <si>
    <t>SMAC0000019137</t>
  </si>
  <si>
    <t>SMAC0000019135</t>
  </si>
  <si>
    <t>SMAC0000019087</t>
  </si>
  <si>
    <t>SMAC0000019088</t>
  </si>
  <si>
    <t>SMAC0000019105</t>
  </si>
  <si>
    <t>SMAC0000019106</t>
  </si>
  <si>
    <t>COM0000013084</t>
  </si>
  <si>
    <t>SMAC0000019054</t>
  </si>
  <si>
    <t>SMAC0000019151</t>
  </si>
  <si>
    <t>SMAC0000019158</t>
  </si>
  <si>
    <t>SMAC0000019175</t>
  </si>
  <si>
    <t>SMAC0000019166</t>
  </si>
  <si>
    <t>SMAC0000019188</t>
  </si>
  <si>
    <t>SMAC0000019189</t>
  </si>
  <si>
    <t>SMAC0000019163</t>
  </si>
  <si>
    <t>SMAC0000019199</t>
  </si>
  <si>
    <t>SMT0000012901</t>
  </si>
  <si>
    <t>SMAC0000019262</t>
  </si>
  <si>
    <t>SMAC0000019276</t>
  </si>
  <si>
    <t>SMT0000012900</t>
  </si>
  <si>
    <t>SMAC0000019265</t>
  </si>
  <si>
    <t>SMAC0000019278</t>
  </si>
  <si>
    <t>SMAC0000019268</t>
  </si>
  <si>
    <t>SMAC0000019288</t>
  </si>
  <si>
    <t>SMAC0000019291</t>
  </si>
  <si>
    <t>SMAC0000019293</t>
  </si>
  <si>
    <t>SMAC0000019300</t>
  </si>
  <si>
    <t>SMAC0000019303</t>
  </si>
  <si>
    <t>SMAC0000019320</t>
  </si>
  <si>
    <t>SMAC0000019321</t>
  </si>
  <si>
    <t xml:space="preserve">PRIMER NIVEL </t>
  </si>
  <si>
    <t>MAYO</t>
  </si>
  <si>
    <t>PYD</t>
  </si>
  <si>
    <t>SMAC0000019359</t>
  </si>
  <si>
    <t xml:space="preserve">CONTRIBUTIVO EVENTO </t>
  </si>
  <si>
    <t>JUNIO</t>
  </si>
  <si>
    <t>SMAC0000019360</t>
  </si>
  <si>
    <t>SMAC0000019482</t>
  </si>
  <si>
    <t>SMAC0000019573</t>
  </si>
  <si>
    <t>SMAC0000019347</t>
  </si>
  <si>
    <t xml:space="preserve">SUBISIDIADO EVENTO </t>
  </si>
  <si>
    <t>SMAC0000019348</t>
  </si>
  <si>
    <t>SMAC0000019354</t>
  </si>
  <si>
    <t>SMAC0000019355</t>
  </si>
  <si>
    <t>SMAC0000019358</t>
  </si>
  <si>
    <t>SMAC0000019366</t>
  </si>
  <si>
    <t>SMAC0000019371</t>
  </si>
  <si>
    <t>SMAC0000019373</t>
  </si>
  <si>
    <t>SMAC0000019374</t>
  </si>
  <si>
    <t>SMT0000012912</t>
  </si>
  <si>
    <t>SMAC0000019381</t>
  </si>
  <si>
    <t>SMAC0000019383</t>
  </si>
  <si>
    <t>SMAC0000019396</t>
  </si>
  <si>
    <t>SMAC0000019397</t>
  </si>
  <si>
    <t>SMAC0000019414</t>
  </si>
  <si>
    <t>SMAC0000019425</t>
  </si>
  <si>
    <t>SMAC0000019444</t>
  </si>
  <si>
    <t>SMAC0000019447</t>
  </si>
  <si>
    <t>SMAC0000019454</t>
  </si>
  <si>
    <t>SMAC0000019455</t>
  </si>
  <si>
    <t>SMAC0000019463</t>
  </si>
  <si>
    <t>SMAC0000019465</t>
  </si>
  <si>
    <t>SMAC0000019477</t>
  </si>
  <si>
    <t>SMAC0000019478</t>
  </si>
  <si>
    <t>SMAC0000019481</t>
  </si>
  <si>
    <t>SMAC0000019485</t>
  </si>
  <si>
    <t>SMAC0000019486</t>
  </si>
  <si>
    <t>SMAC0000019491</t>
  </si>
  <si>
    <t>SMAC0000019501</t>
  </si>
  <si>
    <t>SMAC0000019503</t>
  </si>
  <si>
    <t>SMAC0000019505</t>
  </si>
  <si>
    <t>SMAC0000019521</t>
  </si>
  <si>
    <t>SMAC0000019522</t>
  </si>
  <si>
    <t>SMAC0000019525</t>
  </si>
  <si>
    <t>SMAC0000019528</t>
  </si>
  <si>
    <t>SMAC0000019532</t>
  </si>
  <si>
    <t>SMAC0000019535</t>
  </si>
  <si>
    <t>SMAC0000019544</t>
  </si>
  <si>
    <t>SMAC0000019546</t>
  </si>
  <si>
    <t>SMAC0000019548</t>
  </si>
  <si>
    <t>SMAC0000019549</t>
  </si>
  <si>
    <t>SMAC0000019551</t>
  </si>
  <si>
    <t>SMAC0000019552</t>
  </si>
  <si>
    <t>SMAC0000019563</t>
  </si>
  <si>
    <t>SMAC0000019565</t>
  </si>
  <si>
    <t>SMAC0000019574</t>
  </si>
  <si>
    <t>SMAC0000019576</t>
  </si>
  <si>
    <t>SMAC0000019579</t>
  </si>
  <si>
    <t>SMAC0000019582</t>
  </si>
  <si>
    <t>SMAC0000019587</t>
  </si>
  <si>
    <t>SMAC0000019612</t>
  </si>
  <si>
    <t>SMAC0000019619</t>
  </si>
  <si>
    <t>SMAC0000019625</t>
  </si>
  <si>
    <t>SMAC0000019878</t>
  </si>
  <si>
    <t>SMAC0000019889</t>
  </si>
  <si>
    <t>SMAC0000019891</t>
  </si>
  <si>
    <t>SMAC0000019895</t>
  </si>
  <si>
    <t>SMAC0000019902</t>
  </si>
  <si>
    <t>SMAC0000019904</t>
  </si>
  <si>
    <t>SMAC0000019907</t>
  </si>
  <si>
    <t>SMAC0000019910</t>
  </si>
  <si>
    <t>SMAC0000019911</t>
  </si>
  <si>
    <t>SMAC0000019913</t>
  </si>
  <si>
    <t>SMAC0000019914</t>
  </si>
  <si>
    <t>SMAC0000019915</t>
  </si>
  <si>
    <t>SMAC0000019923</t>
  </si>
  <si>
    <t>SMAC0000019928</t>
  </si>
  <si>
    <t>SMAC0000019955</t>
  </si>
  <si>
    <t>SMAC0000019964</t>
  </si>
  <si>
    <t>SMAC0000019965</t>
  </si>
  <si>
    <t>SMAC0000019975</t>
  </si>
  <si>
    <t>SMAC0000019976</t>
  </si>
  <si>
    <t>SMT0000012951</t>
  </si>
  <si>
    <t>SMT0000012953</t>
  </si>
  <si>
    <t>SMT0000012954</t>
  </si>
  <si>
    <t>SMAC0000020010</t>
  </si>
  <si>
    <t>SMAC0000020013</t>
  </si>
  <si>
    <t>SMAC0000020025</t>
  </si>
  <si>
    <t>JULIO</t>
  </si>
  <si>
    <t xml:space="preserve">SUBSIDIADO EVENTO </t>
  </si>
  <si>
    <t>SMAC0000020504</t>
  </si>
  <si>
    <t>SMT0000013274</t>
  </si>
  <si>
    <t>SMAC0000020512</t>
  </si>
  <si>
    <t>EVENTO PYD</t>
  </si>
  <si>
    <t>SMAC0000020513</t>
  </si>
  <si>
    <t>SMAC0000020514</t>
  </si>
  <si>
    <t>SMAC0000020516</t>
  </si>
  <si>
    <t>SMAC0000020517</t>
  </si>
  <si>
    <t>SMAC0000020518</t>
  </si>
  <si>
    <t>SMAC0000020519</t>
  </si>
  <si>
    <t>SMAC0000020520</t>
  </si>
  <si>
    <t>CSU0000009558</t>
  </si>
  <si>
    <t>SMAC0000020527</t>
  </si>
  <si>
    <t>SMAC0000020535</t>
  </si>
  <si>
    <t>SMAC0000020543</t>
  </si>
  <si>
    <t>SMT0000013270</t>
  </si>
  <si>
    <t>SMAC0000020549</t>
  </si>
  <si>
    <t>COM0000013285</t>
  </si>
  <si>
    <t>SMAC0000020574</t>
  </si>
  <si>
    <t>COM0000013293</t>
  </si>
  <si>
    <t>SMAC0000020604</t>
  </si>
  <si>
    <t>SMAC0000020626</t>
  </si>
  <si>
    <t>SMAC0000020639</t>
  </si>
  <si>
    <t>CONTRIBUTIVO EVENTO</t>
  </si>
  <si>
    <t>SEPTIEMBRE</t>
  </si>
  <si>
    <t>SMAC0000020687</t>
  </si>
  <si>
    <t>SMAC0000020784</t>
  </si>
  <si>
    <t>SMAC0000020675</t>
  </si>
  <si>
    <t>SMAC0000020696</t>
  </si>
  <si>
    <t>SMAC0000020699</t>
  </si>
  <si>
    <t>SMAC0000020795</t>
  </si>
  <si>
    <t>SMT0000013296</t>
  </si>
  <si>
    <t>SMAC0000020674</t>
  </si>
  <si>
    <t>SMAC0000020670</t>
  </si>
  <si>
    <t>SMAC0000020655</t>
  </si>
  <si>
    <t>SMAC0000020678</t>
  </si>
  <si>
    <t>SMAC0000020723</t>
  </si>
  <si>
    <t>SMAC0000020778</t>
  </si>
  <si>
    <t>SMAC0000020798</t>
  </si>
  <si>
    <t>SMAC0000021010</t>
  </si>
  <si>
    <t>SMAC0000021046</t>
  </si>
  <si>
    <t>SMAC0000021064</t>
  </si>
  <si>
    <t>SMAC0000021078</t>
  </si>
  <si>
    <t>SMT0000013593</t>
  </si>
  <si>
    <t>SMAC0000021105</t>
  </si>
  <si>
    <t>SMAC0000021114</t>
  </si>
  <si>
    <t>SMAC0000021353</t>
  </si>
  <si>
    <t xml:space="preserve">JUNIO </t>
  </si>
  <si>
    <t>SMAC0000021367</t>
  </si>
  <si>
    <t>SUBSIDIADO EVENTO</t>
  </si>
  <si>
    <t>00000000500134</t>
  </si>
  <si>
    <t>00000000500135</t>
  </si>
  <si>
    <t>SMAC0000021557</t>
  </si>
  <si>
    <t>SMAC0000021633</t>
  </si>
  <si>
    <t>SMAC0000021849</t>
  </si>
  <si>
    <t xml:space="preserve">EVENTO </t>
  </si>
  <si>
    <t>SMAC0000021888</t>
  </si>
  <si>
    <t>SMAC0000022130</t>
  </si>
  <si>
    <t>CONTRIBUTIVO</t>
  </si>
  <si>
    <t>SMT0000016236</t>
  </si>
  <si>
    <t>SMAC0000022144</t>
  </si>
  <si>
    <t xml:space="preserve">SUBSIDIADO </t>
  </si>
  <si>
    <t>SMAC0000022148</t>
  </si>
  <si>
    <t>SMAC0000022153</t>
  </si>
  <si>
    <t>SMAC0000022156</t>
  </si>
  <si>
    <t>SMAC0000022164</t>
  </si>
  <si>
    <t>SMAC0000022165</t>
  </si>
  <si>
    <t>SMAC0000022167</t>
  </si>
  <si>
    <t>SMAC0000022177</t>
  </si>
  <si>
    <t>SMAC0000022184</t>
  </si>
  <si>
    <t>SMAC0000022202</t>
  </si>
  <si>
    <t>ENERO</t>
  </si>
  <si>
    <t>SUBSIDIADO</t>
  </si>
  <si>
    <t>SMAC0000022615</t>
  </si>
  <si>
    <t>FEB</t>
  </si>
  <si>
    <t>SMAC0000022628</t>
  </si>
  <si>
    <t>SMAC0000022808</t>
  </si>
  <si>
    <t>MARZO</t>
  </si>
  <si>
    <t>00000000501048</t>
  </si>
  <si>
    <t>00000000501049</t>
  </si>
  <si>
    <t>SMAC0000023028</t>
  </si>
  <si>
    <t>SMAC0000023050</t>
  </si>
  <si>
    <t>Sucursal</t>
  </si>
  <si>
    <t>Nit Prestador</t>
  </si>
  <si>
    <t>Nombre Prestador</t>
  </si>
  <si>
    <t>Cod Acreedor</t>
  </si>
  <si>
    <t>Nat Jur</t>
  </si>
  <si>
    <t>Num Factura</t>
  </si>
  <si>
    <t>Sub Factura</t>
  </si>
  <si>
    <t>Valor</t>
  </si>
  <si>
    <t>Total Factura</t>
  </si>
  <si>
    <t>Modalidad Contable</t>
  </si>
  <si>
    <t>NCredito</t>
  </si>
  <si>
    <t>Copago</t>
  </si>
  <si>
    <t>Fecha Factura</t>
  </si>
  <si>
    <t>Fecha Ingreso</t>
  </si>
  <si>
    <t>Fecha Egreso</t>
  </si>
  <si>
    <t>Fecha Auditoria</t>
  </si>
  <si>
    <t>Carnet</t>
  </si>
  <si>
    <t>Nombre Afiliado</t>
  </si>
  <si>
    <t>Orden</t>
  </si>
  <si>
    <t>Numero Autorizacion</t>
  </si>
  <si>
    <t>Valor Autorizacion</t>
  </si>
  <si>
    <t>Fecha Recibido</t>
  </si>
  <si>
    <t>Fecha_Rec Contable</t>
  </si>
  <si>
    <t>Ambito</t>
  </si>
  <si>
    <t>Auditada</t>
  </si>
  <si>
    <t>Verificada Auditada</t>
  </si>
  <si>
    <t>Usuario Verifica Auditada</t>
  </si>
  <si>
    <t>Num Doc SAP</t>
  </si>
  <si>
    <t>Devoluciones</t>
  </si>
  <si>
    <t>Remision</t>
  </si>
  <si>
    <t>Total Glosa</t>
  </si>
  <si>
    <t>Cod Glosa Inicial</t>
  </si>
  <si>
    <t>Valor Poss</t>
  </si>
  <si>
    <t>Valor No Poss</t>
  </si>
  <si>
    <t>Valor Tutela</t>
  </si>
  <si>
    <t>Valor CTC</t>
  </si>
  <si>
    <t>Alto Costo</t>
  </si>
  <si>
    <t>Py P</t>
  </si>
  <si>
    <t>Justificacion</t>
  </si>
  <si>
    <t>Codigo Barras</t>
  </si>
  <si>
    <t>Cuota Moderadora</t>
  </si>
  <si>
    <t>Plan Factura</t>
  </si>
  <si>
    <t>Boyaca</t>
  </si>
  <si>
    <t>832001794</t>
  </si>
  <si>
    <t>EMPRESA DE SALUD - EMPRESA SOCIAL DEL ESTADO DEL MUNICIPIO DE SOACHA</t>
  </si>
  <si>
    <t>-1</t>
  </si>
  <si>
    <t>Publica</t>
  </si>
  <si>
    <t>COM13079</t>
  </si>
  <si>
    <t>25754130023</t>
  </si>
  <si>
    <t xml:space="preserve">LUIS HERNANDO MONTENEGRO </t>
  </si>
  <si>
    <t>CO2575420011</t>
  </si>
  <si>
    <t>0</t>
  </si>
  <si>
    <t>Ambulatorio</t>
  </si>
  <si>
    <t>Si</t>
  </si>
  <si>
    <t>No</t>
  </si>
  <si>
    <t>11051022875</t>
  </si>
  <si>
    <t>Otra</t>
  </si>
  <si>
    <t>2111051022362168</t>
  </si>
  <si>
    <t>Prueba_Covid</t>
  </si>
  <si>
    <t>COM13084</t>
  </si>
  <si>
    <t>25754126642</t>
  </si>
  <si>
    <t>SILVIA  GONZALEZ GONZALEZ</t>
  </si>
  <si>
    <t>11051220982</t>
  </si>
  <si>
    <t>2111051220269443</t>
  </si>
  <si>
    <t>COM13165</t>
  </si>
  <si>
    <t>25754191410</t>
  </si>
  <si>
    <t>LUISA YSEMIL RODRIGUEZ CORRALES</t>
  </si>
  <si>
    <t>00T3s000028d4wp</t>
  </si>
  <si>
    <t>11051242878</t>
  </si>
  <si>
    <t>2111051242321646</t>
  </si>
  <si>
    <t>COM13184</t>
  </si>
  <si>
    <t>25754133875</t>
  </si>
  <si>
    <t>EDWIN SAMUEL DIAZ LOPEZ</t>
  </si>
  <si>
    <t>3071620261</t>
  </si>
  <si>
    <t>2203071620350630</t>
  </si>
  <si>
    <t>COM13285</t>
  </si>
  <si>
    <t>25754134793</t>
  </si>
  <si>
    <t>JUAN ESTEBAN AROCA CONTRERAS</t>
  </si>
  <si>
    <t>00T3S000028DX5K</t>
  </si>
  <si>
    <t>9150844345</t>
  </si>
  <si>
    <t>2109150844541316</t>
  </si>
  <si>
    <t>COM13293</t>
  </si>
  <si>
    <t>2575422205</t>
  </si>
  <si>
    <t>MEIBI CAROLINA MONTESINOS BRETO</t>
  </si>
  <si>
    <t>00T3S000028DX2W</t>
  </si>
  <si>
    <t>2109150844547214</t>
  </si>
  <si>
    <t>CSU9402</t>
  </si>
  <si>
    <t>25754138653</t>
  </si>
  <si>
    <t>MARIA LUCERO PEREZ HERNANDEZ</t>
  </si>
  <si>
    <t>11051001690</t>
  </si>
  <si>
    <t>2111051002033001</t>
  </si>
  <si>
    <t>CSU9558</t>
  </si>
  <si>
    <t>25754193593</t>
  </si>
  <si>
    <t>LUIS ALBERTO BARRAGAN RICO</t>
  </si>
  <si>
    <t>00T3S000028FIRR</t>
  </si>
  <si>
    <t>2109150844552211</t>
  </si>
  <si>
    <t>Antioquia</t>
  </si>
  <si>
    <t>SMAC16871</t>
  </si>
  <si>
    <t>257547728</t>
  </si>
  <si>
    <t>HELLEN CATHERINE GAMBOA BELTRAN</t>
  </si>
  <si>
    <t>11051203896</t>
  </si>
  <si>
    <t>2111051203596747</t>
  </si>
  <si>
    <t>SMAC16873</t>
  </si>
  <si>
    <t>257541452</t>
  </si>
  <si>
    <t>HECTOR IVAN RAMIREZ TORO</t>
  </si>
  <si>
    <t>2111051204004893</t>
  </si>
  <si>
    <t>SMAC16886</t>
  </si>
  <si>
    <t>25754179740</t>
  </si>
  <si>
    <t>PAULINA  LOPEZ RODRIGUEZ</t>
  </si>
  <si>
    <t>2111051204013442</t>
  </si>
  <si>
    <t>SMAC16887</t>
  </si>
  <si>
    <t>25754130449</t>
  </si>
  <si>
    <t>PAULA YESSENIA NARANJO VASQUEZ</t>
  </si>
  <si>
    <t>11050913605</t>
  </si>
  <si>
    <t>2111050913455026</t>
  </si>
  <si>
    <t>SMAC16911</t>
  </si>
  <si>
    <t>25754129945</t>
  </si>
  <si>
    <t>NEYLA AZUCENA PINEDA PINEDA</t>
  </si>
  <si>
    <t>2111050913464381</t>
  </si>
  <si>
    <t>SMAC16912</t>
  </si>
  <si>
    <t>25754142909</t>
  </si>
  <si>
    <t>NANCY JOHANNA TABARES PINEDA</t>
  </si>
  <si>
    <t>2111051204027349</t>
  </si>
  <si>
    <t>SMAC16919</t>
  </si>
  <si>
    <t>25754130287</t>
  </si>
  <si>
    <t>CARLOS ALONSO RINCON CUBILLOS</t>
  </si>
  <si>
    <t>2111051204035391</t>
  </si>
  <si>
    <t>SMAC16920</t>
  </si>
  <si>
    <t>25754126257</t>
  </si>
  <si>
    <t>OLGA MARIA JIMENEZ NAVARRETE</t>
  </si>
  <si>
    <t>2111051204045758</t>
  </si>
  <si>
    <t>SMAC16921</t>
  </si>
  <si>
    <t>25754134485</t>
  </si>
  <si>
    <t>JOHAN CAMILO MEDINA CUBILLOS</t>
  </si>
  <si>
    <t>2111051204055058</t>
  </si>
  <si>
    <t>SMAC16922</t>
  </si>
  <si>
    <t>25754125616</t>
  </si>
  <si>
    <t>IVETTE  CARDENAS RODRIGUEZ</t>
  </si>
  <si>
    <t>2111051204063170</t>
  </si>
  <si>
    <t>SMAC16928</t>
  </si>
  <si>
    <t>25754124887</t>
  </si>
  <si>
    <t>LEIDY PAOLA ECHAVEZ CALDERON</t>
  </si>
  <si>
    <t>2111050913473658</t>
  </si>
  <si>
    <t>SMAC16929</t>
  </si>
  <si>
    <t>25754124886</t>
  </si>
  <si>
    <t>LUZ ELENA CALDERON TORRES</t>
  </si>
  <si>
    <t>2071142607</t>
  </si>
  <si>
    <t>2202071142376496</t>
  </si>
  <si>
    <t>SMAC16933</t>
  </si>
  <si>
    <t>25754129289</t>
  </si>
  <si>
    <t>MARIA CECILIA MORA ZEQUEIRA</t>
  </si>
  <si>
    <t>2111051204088800</t>
  </si>
  <si>
    <t>SMAC16949</t>
  </si>
  <si>
    <t>25754129759</t>
  </si>
  <si>
    <t>NANCY ANGELICA GUTIERREZ ARIZA</t>
  </si>
  <si>
    <t>2111051204096730</t>
  </si>
  <si>
    <t>SMAC16980</t>
  </si>
  <si>
    <t>25754131106</t>
  </si>
  <si>
    <t>YURI ANDREA MUÑOZ SANCHEZ</t>
  </si>
  <si>
    <t>2111051204105119</t>
  </si>
  <si>
    <t>SMAC16989</t>
  </si>
  <si>
    <t>25754130135</t>
  </si>
  <si>
    <t>JENNY CAROLINA RAMIREZ MELO</t>
  </si>
  <si>
    <t>2111051204113053</t>
  </si>
  <si>
    <t>SMAC17015</t>
  </si>
  <si>
    <t>25754131427</t>
  </si>
  <si>
    <t>FERNANDO  GALARZA MORA</t>
  </si>
  <si>
    <t>2111051002049988</t>
  </si>
  <si>
    <t>SMAC17031</t>
  </si>
  <si>
    <t>25754126480</t>
  </si>
  <si>
    <t xml:space="preserve">NOHORA  POVEDA </t>
  </si>
  <si>
    <t>2111051002065420</t>
  </si>
  <si>
    <t>SMAC17083</t>
  </si>
  <si>
    <t>25754133271</t>
  </si>
  <si>
    <t>MICHEL SOFIA CAMARGO PUERTAS</t>
  </si>
  <si>
    <t>2111051002074141</t>
  </si>
  <si>
    <t>SMAC17086</t>
  </si>
  <si>
    <t>25754139886</t>
  </si>
  <si>
    <t>NUBIA  PUERTAS TRIANA</t>
  </si>
  <si>
    <t>2111051002088792</t>
  </si>
  <si>
    <t>SMAC17135</t>
  </si>
  <si>
    <t>25754129601</t>
  </si>
  <si>
    <t>NANCY  GARCIA PEREZ</t>
  </si>
  <si>
    <t>2111051002097380</t>
  </si>
  <si>
    <t>SMAC17137</t>
  </si>
  <si>
    <t>25754129604</t>
  </si>
  <si>
    <t>CARLOS EVELIO BARBOSA LUGO</t>
  </si>
  <si>
    <t>2111051002106121</t>
  </si>
  <si>
    <t>SMAC17139</t>
  </si>
  <si>
    <t>25754128158</t>
  </si>
  <si>
    <t>LILIANA BEATRIZ LANDINEZ GUIO</t>
  </si>
  <si>
    <t>2111051002114842</t>
  </si>
  <si>
    <t>SMAC17279</t>
  </si>
  <si>
    <t>25754131040</t>
  </si>
  <si>
    <t>CRISTHIAN MARLON REAL ALVIRA</t>
  </si>
  <si>
    <t>2111051002122697</t>
  </si>
  <si>
    <t>SMAC17326</t>
  </si>
  <si>
    <t>25754128896</t>
  </si>
  <si>
    <t>LUCILA  GOMEZ ROJAS</t>
  </si>
  <si>
    <t>2111051002130398</t>
  </si>
  <si>
    <t>SMAC17358</t>
  </si>
  <si>
    <t>25754130802</t>
  </si>
  <si>
    <t>AURORA  TORRES ESTRADA</t>
  </si>
  <si>
    <t>2111051002139853</t>
  </si>
  <si>
    <t>SMAC17380</t>
  </si>
  <si>
    <t>25754128157</t>
  </si>
  <si>
    <t>GABRIELA VALENTINA AMAYA LANDINEZ</t>
  </si>
  <si>
    <t>2111051002149749</t>
  </si>
  <si>
    <t>SMAC17384</t>
  </si>
  <si>
    <t>25754127042</t>
  </si>
  <si>
    <t>LAURA VANESA MEDINA CASTAÑEDA</t>
  </si>
  <si>
    <t>2111051002158266</t>
  </si>
  <si>
    <t>SMAC17426</t>
  </si>
  <si>
    <t>25754131300</t>
  </si>
  <si>
    <t>ISRAEL  VELANDIA GARZON</t>
  </si>
  <si>
    <t>2071141558</t>
  </si>
  <si>
    <t>2202071141070318</t>
  </si>
  <si>
    <t>SMAC17470</t>
  </si>
  <si>
    <t>25754126615</t>
  </si>
  <si>
    <t>YOLANDA  ALVAREZ PINTO</t>
  </si>
  <si>
    <t>2111051002175447</t>
  </si>
  <si>
    <t>SMAC17517</t>
  </si>
  <si>
    <t>25754126617</t>
  </si>
  <si>
    <t>LAURA CAMILA VARGAS ALVAREZ</t>
  </si>
  <si>
    <t>11050930259</t>
  </si>
  <si>
    <t>2111050930366165</t>
  </si>
  <si>
    <t>SMAC17533</t>
  </si>
  <si>
    <t>25754125922</t>
  </si>
  <si>
    <t>JOHAN FRANCISCO NIÑO CENTENO</t>
  </si>
  <si>
    <t>2111051002183994</t>
  </si>
  <si>
    <t>SMAC17542</t>
  </si>
  <si>
    <t>25754137649</t>
  </si>
  <si>
    <t>MARGARITA  VASQUEZ CORTES</t>
  </si>
  <si>
    <t>2111051002193241</t>
  </si>
  <si>
    <t>SMAC17543</t>
  </si>
  <si>
    <t>25754129615</t>
  </si>
  <si>
    <t>YURIDIA  SANCHEZ REINA</t>
  </si>
  <si>
    <t>2111051002203013</t>
  </si>
  <si>
    <t>SMAC17559</t>
  </si>
  <si>
    <t>25754131053</t>
  </si>
  <si>
    <t>YULY ANDREA ABRIL MUÑOZ</t>
  </si>
  <si>
    <t>2111051002211036</t>
  </si>
  <si>
    <t>SMAC17560</t>
  </si>
  <si>
    <t>25754144342</t>
  </si>
  <si>
    <t>LINA YOHANA HORMAZA ABRIL</t>
  </si>
  <si>
    <t>2111051002219688</t>
  </si>
  <si>
    <t>SMAC17561</t>
  </si>
  <si>
    <t>25754144341</t>
  </si>
  <si>
    <t>JOAN ALEJANDRO HORMAZA ABRIL</t>
  </si>
  <si>
    <t>2111051002228538</t>
  </si>
  <si>
    <t>SMAC17578</t>
  </si>
  <si>
    <t>25754125596</t>
  </si>
  <si>
    <t>RODOLFO HERNAN BUSTAMANTE QUINTERO</t>
  </si>
  <si>
    <t>2111051002237463</t>
  </si>
  <si>
    <t>SMAC18760</t>
  </si>
  <si>
    <t>25754131073</t>
  </si>
  <si>
    <t>JHON EDINSON MENDEZ CANTOR</t>
  </si>
  <si>
    <t>2111051022393919</t>
  </si>
  <si>
    <t>SMAC18762</t>
  </si>
  <si>
    <t>25754127047</t>
  </si>
  <si>
    <t>SANDRA RUTH HERRERA SASTOQUE</t>
  </si>
  <si>
    <t>2111051022407043</t>
  </si>
  <si>
    <t>SMAC18779</t>
  </si>
  <si>
    <t>25754131425</t>
  </si>
  <si>
    <t>SOLSIRI  RUIZ TORRES</t>
  </si>
  <si>
    <t>2111051022415453</t>
  </si>
  <si>
    <t>SMAC18789</t>
  </si>
  <si>
    <t>257547518</t>
  </si>
  <si>
    <t>ERIKA ANDREA SILVA ROBAYO</t>
  </si>
  <si>
    <t>2111051022423495</t>
  </si>
  <si>
    <t>SMAC18790</t>
  </si>
  <si>
    <t>257547532</t>
  </si>
  <si>
    <t>JUAN IGNACIO TOLEDO SILVA</t>
  </si>
  <si>
    <t>4011520511</t>
  </si>
  <si>
    <t>2204011520549864</t>
  </si>
  <si>
    <t>SMAC18817</t>
  </si>
  <si>
    <t>25754131338</t>
  </si>
  <si>
    <t>YOLANDA  PRADA FUQUENE</t>
  </si>
  <si>
    <t>2111051022455792</t>
  </si>
  <si>
    <t>SMAC18849</t>
  </si>
  <si>
    <t>25754129523</t>
  </si>
  <si>
    <t>CARMENZA  HERNANDEZ GARCIA</t>
  </si>
  <si>
    <t>2111051022468594</t>
  </si>
  <si>
    <t>SMAC18850</t>
  </si>
  <si>
    <t>25754126209</t>
  </si>
  <si>
    <t>ANA JUDITH CANTOR MUNAR</t>
  </si>
  <si>
    <t>2111051022478073</t>
  </si>
  <si>
    <t>SMAC18859</t>
  </si>
  <si>
    <t>2575421307</t>
  </si>
  <si>
    <t>ANA MARIA DEL CARMEN VILLALBA MATEUS</t>
  </si>
  <si>
    <t>2111051022486532</t>
  </si>
  <si>
    <t>SMAC18862</t>
  </si>
  <si>
    <t>25754126897</t>
  </si>
  <si>
    <t>LIGIA  CHAVEZ FLOREZ</t>
  </si>
  <si>
    <t>2111051022495679</t>
  </si>
  <si>
    <t>SMAC18889</t>
  </si>
  <si>
    <t>25754127020</t>
  </si>
  <si>
    <t>JOSE ISIDRO HERRERA VASQUEZ</t>
  </si>
  <si>
    <t>2111051022503926</t>
  </si>
  <si>
    <t>SMAC18902</t>
  </si>
  <si>
    <t>25754183995</t>
  </si>
  <si>
    <t xml:space="preserve">MARIA TERESA RINCON </t>
  </si>
  <si>
    <t>2111051022513573</t>
  </si>
  <si>
    <t>SMAC18925</t>
  </si>
  <si>
    <t>25754127886</t>
  </si>
  <si>
    <t>JAVIER ANDRES ARIZA BERNAL</t>
  </si>
  <si>
    <t>2111051022529327</t>
  </si>
  <si>
    <t>SMAC18973</t>
  </si>
  <si>
    <t>25754134385</t>
  </si>
  <si>
    <t>JUAN ESTEBAN GIRALDO GIRALDO</t>
  </si>
  <si>
    <t>2111051022538148</t>
  </si>
  <si>
    <t>SMAC18981</t>
  </si>
  <si>
    <t>25754125139</t>
  </si>
  <si>
    <t>NANCY CATALINA VIRGUEZ VIRGUEZ</t>
  </si>
  <si>
    <t>2111051022547226</t>
  </si>
  <si>
    <t>SMAC18985</t>
  </si>
  <si>
    <t>25754134791</t>
  </si>
  <si>
    <t>VALERIE TATIANA LOPEZ CANO</t>
  </si>
  <si>
    <t>2111051022555734</t>
  </si>
  <si>
    <t>SMAC18993</t>
  </si>
  <si>
    <t>25754134879</t>
  </si>
  <si>
    <t>JANNA SOFIA JEREZ SANCHEZ</t>
  </si>
  <si>
    <t>2111051022563851</t>
  </si>
  <si>
    <t>SMAC19000</t>
  </si>
  <si>
    <t>25754142416</t>
  </si>
  <si>
    <t>BLANCA CECILIA JIMENEZ NAVARRETE</t>
  </si>
  <si>
    <t>2111051022573267</t>
  </si>
  <si>
    <t>SMAC19002</t>
  </si>
  <si>
    <t>2111051022585777</t>
  </si>
  <si>
    <t>SMAC19054</t>
  </si>
  <si>
    <t>25754130910</t>
  </si>
  <si>
    <t>VIVIANA  AMAYA MORALES</t>
  </si>
  <si>
    <t>2111051220279685</t>
  </si>
  <si>
    <t>SMAC19059</t>
  </si>
  <si>
    <t>25754125242</t>
  </si>
  <si>
    <t xml:space="preserve">LUZ MARINA MORALES </t>
  </si>
  <si>
    <t>11051211072</t>
  </si>
  <si>
    <t>2111051211559905</t>
  </si>
  <si>
    <t>SMAC19087</t>
  </si>
  <si>
    <t>25754157260</t>
  </si>
  <si>
    <t>LEONIDAS  SILVA VALBUENA</t>
  </si>
  <si>
    <t>2111051220288566</t>
  </si>
  <si>
    <t>SMAC19088</t>
  </si>
  <si>
    <t>25754157263</t>
  </si>
  <si>
    <t>MIRIAM  MORALES ZAMBRANO</t>
  </si>
  <si>
    <t>2111051220296384</t>
  </si>
  <si>
    <t>SMAC19105</t>
  </si>
  <si>
    <t>25754140328</t>
  </si>
  <si>
    <t>JACQUELINE  LONDOÑO QUIMBAYO</t>
  </si>
  <si>
    <t>2111051220309342</t>
  </si>
  <si>
    <t>SMAC19106</t>
  </si>
  <si>
    <t>25754140327</t>
  </si>
  <si>
    <t>JULIO CESAR MOLINA DIAZ</t>
  </si>
  <si>
    <t>2111051220317940</t>
  </si>
  <si>
    <t>SMAC19112</t>
  </si>
  <si>
    <t>25754132728</t>
  </si>
  <si>
    <t>LEYDY MILENA CALA PINTO</t>
  </si>
  <si>
    <t>2111051211568251</t>
  </si>
  <si>
    <t>SMAC19113</t>
  </si>
  <si>
    <t>25754138842</t>
  </si>
  <si>
    <t>MIGUEL ANTONIO JIMENEZ NAVARRETE</t>
  </si>
  <si>
    <t>2111051220329200</t>
  </si>
  <si>
    <t>SMAC19114</t>
  </si>
  <si>
    <t>25754192962</t>
  </si>
  <si>
    <t>BLANCA HERLINDA ALAPE AMAYA</t>
  </si>
  <si>
    <t>2111051220337131</t>
  </si>
  <si>
    <t>SMAC19135</t>
  </si>
  <si>
    <t>25754128172</t>
  </si>
  <si>
    <t>DIANA MILENA ESPINEL GONZALEZ</t>
  </si>
  <si>
    <t>2111051220345346</t>
  </si>
  <si>
    <t>SMAC19137</t>
  </si>
  <si>
    <t>2575420945</t>
  </si>
  <si>
    <t>NICOLE JULIANA ESPINOSA COBOS</t>
  </si>
  <si>
    <t>2111051220353534</t>
  </si>
  <si>
    <t>SMAC19139</t>
  </si>
  <si>
    <t>25754128319</t>
  </si>
  <si>
    <t>MYRIAM LUCIA CONTRERAS RAMOS</t>
  </si>
  <si>
    <t>2111051220361412</t>
  </si>
  <si>
    <t>SMAC19142</t>
  </si>
  <si>
    <t>257544461</t>
  </si>
  <si>
    <t>KEVIN MATEO BARRETO MARTINEZ</t>
  </si>
  <si>
    <t>CO1100120011</t>
  </si>
  <si>
    <t>2040725865</t>
  </si>
  <si>
    <t>2202040725587319</t>
  </si>
  <si>
    <t>SMAC19151</t>
  </si>
  <si>
    <t>25754125687</t>
  </si>
  <si>
    <t xml:space="preserve">MARIA OLGA BONILLA </t>
  </si>
  <si>
    <t>2111051220371248</t>
  </si>
  <si>
    <t>SMAC19158</t>
  </si>
  <si>
    <t>25754131072</t>
  </si>
  <si>
    <t>JUANA MARCELA GAITAN DEVIA</t>
  </si>
  <si>
    <t>2111051220378673</t>
  </si>
  <si>
    <t>SMAC19163</t>
  </si>
  <si>
    <t>25754138499</t>
  </si>
  <si>
    <t>JOHN JAIRO HERNANDEZ PARRAGA</t>
  </si>
  <si>
    <t>2111051220386344</t>
  </si>
  <si>
    <t>SMAC19166</t>
  </si>
  <si>
    <t>25754151316</t>
  </si>
  <si>
    <t>LUZ LILIANA NIAMPIRA BRICEÑO</t>
  </si>
  <si>
    <t>2111051220394952</t>
  </si>
  <si>
    <t>SMAC19175</t>
  </si>
  <si>
    <t>25754129122</t>
  </si>
  <si>
    <t>ANA ISABEL MOLANO PINZON</t>
  </si>
  <si>
    <t>2111051220403118</t>
  </si>
  <si>
    <t>SMAC19176</t>
  </si>
  <si>
    <t>25754126485</t>
  </si>
  <si>
    <t>JUAN SEBASTIAN BONILLA MARENTES</t>
  </si>
  <si>
    <t>2111051211587858</t>
  </si>
  <si>
    <t>SMAC19188</t>
  </si>
  <si>
    <t>25754128717</t>
  </si>
  <si>
    <t>SANDRA INES HERNANDEZ RINCON</t>
  </si>
  <si>
    <t>2111051220411013</t>
  </si>
  <si>
    <t>SMAC19189</t>
  </si>
  <si>
    <t>25754129672</t>
  </si>
  <si>
    <t>ANA CLOVIS HERRERA LOPEZ</t>
  </si>
  <si>
    <t>2111051220419611</t>
  </si>
  <si>
    <t>SMAC19199</t>
  </si>
  <si>
    <t>25754137634</t>
  </si>
  <si>
    <t>WILLIAM ALBERTO ROMERO ARIAS</t>
  </si>
  <si>
    <t>2111051220431323</t>
  </si>
  <si>
    <t>SMAC19208</t>
  </si>
  <si>
    <t>257541992</t>
  </si>
  <si>
    <t>LAURA MARYURI VILLALOBOS CORDERO</t>
  </si>
  <si>
    <t>2111051211596802</t>
  </si>
  <si>
    <t>SMAC19209</t>
  </si>
  <si>
    <t>257541993</t>
  </si>
  <si>
    <t>DERECK ALEJANDRO GONZALEZ VILLALOBOS</t>
  </si>
  <si>
    <t>2111051212007079</t>
  </si>
  <si>
    <t>SMAC19210</t>
  </si>
  <si>
    <t>257541994</t>
  </si>
  <si>
    <t>MILAN JOEL ARISTIZABAL VILLALOBOS</t>
  </si>
  <si>
    <t>2111051212014909</t>
  </si>
  <si>
    <t>SMAC19250</t>
  </si>
  <si>
    <t>25754167958</t>
  </si>
  <si>
    <t>JORGE ALFREDO MONROY ROA</t>
  </si>
  <si>
    <t>CO2517520011</t>
  </si>
  <si>
    <t>3071310385</t>
  </si>
  <si>
    <t>2203071310041017</t>
  </si>
  <si>
    <t>SMAC19260</t>
  </si>
  <si>
    <t>257547246</t>
  </si>
  <si>
    <t>WENDY PAOLA COY CORONADO</t>
  </si>
  <si>
    <t>2111051212032163</t>
  </si>
  <si>
    <t>SMAC19262</t>
  </si>
  <si>
    <t>25754130064</t>
  </si>
  <si>
    <t>YECENIA  JIMENEZ SOLER</t>
  </si>
  <si>
    <t>2111051220439821</t>
  </si>
  <si>
    <t>SMAC19265</t>
  </si>
  <si>
    <t>25754154668</t>
  </si>
  <si>
    <t>JUAN ALEJANDRO CASALLAS RODRIGUEZ</t>
  </si>
  <si>
    <t>3101549102</t>
  </si>
  <si>
    <t>2203101549405700</t>
  </si>
  <si>
    <t>SMAC19268</t>
  </si>
  <si>
    <t>25754125116</t>
  </si>
  <si>
    <t>ROSALBA  RODRIGUEZ BAEZ</t>
  </si>
  <si>
    <t>2111051220458478</t>
  </si>
  <si>
    <t>SMAC19276</t>
  </si>
  <si>
    <t>25754126777</t>
  </si>
  <si>
    <t>DIANA MARITZA LEYTON VAQUIRO</t>
  </si>
  <si>
    <t>2203101549397133</t>
  </si>
  <si>
    <t>SMAC19278</t>
  </si>
  <si>
    <t>25754138514</t>
  </si>
  <si>
    <t>ISMAEL ARMANDO DELGADO DEL RIO</t>
  </si>
  <si>
    <t>2111051220475372</t>
  </si>
  <si>
    <t>SMAC19288</t>
  </si>
  <si>
    <t>25754139923</t>
  </si>
  <si>
    <t>MARTHA CECILIA JARAMILLO DE FLOREZ</t>
  </si>
  <si>
    <t>2111051220482800</t>
  </si>
  <si>
    <t>SMAC19291</t>
  </si>
  <si>
    <t>25754191117</t>
  </si>
  <si>
    <t>ALIXON MICHELLE PINTO LOPEZ</t>
  </si>
  <si>
    <t>2203101549387257</t>
  </si>
  <si>
    <t>SMAC19300</t>
  </si>
  <si>
    <t>25754126261</t>
  </si>
  <si>
    <t>LUZ MARINA BAHAMON LOPEZ</t>
  </si>
  <si>
    <t>2111051220506919</t>
  </si>
  <si>
    <t>SMAC19303</t>
  </si>
  <si>
    <t>25754126694</t>
  </si>
  <si>
    <t>ESMERALDA  VARGAS SUAREZ</t>
  </si>
  <si>
    <t>2111051220515884</t>
  </si>
  <si>
    <t>SMAC19320</t>
  </si>
  <si>
    <t>2111051220523664</t>
  </si>
  <si>
    <t>SMAC19321</t>
  </si>
  <si>
    <t>2111051220531366</t>
  </si>
  <si>
    <t>SMAC19347</t>
  </si>
  <si>
    <t>25754124907</t>
  </si>
  <si>
    <t>JENNY PAOLA MARTINEZ IBAGUE</t>
  </si>
  <si>
    <t>00T3s000023pQlT</t>
  </si>
  <si>
    <t>11051232226</t>
  </si>
  <si>
    <t>2111051232335112</t>
  </si>
  <si>
    <t>SMAC19348</t>
  </si>
  <si>
    <t>25754130752</t>
  </si>
  <si>
    <t>CLOTILDE  IBAGUE HURTADO</t>
  </si>
  <si>
    <t>00T3s000023pPMG</t>
  </si>
  <si>
    <t>2111051232342339</t>
  </si>
  <si>
    <t>SMAC19354</t>
  </si>
  <si>
    <t>00T3s000023pdtr</t>
  </si>
  <si>
    <t>2111051232350341</t>
  </si>
  <si>
    <t>SMAC19355</t>
  </si>
  <si>
    <t>25754135106</t>
  </si>
  <si>
    <t>JEAN ELIONS VILLALOBOS AMAYA</t>
  </si>
  <si>
    <t>00T3s000023pdyu</t>
  </si>
  <si>
    <t>2111051232360747</t>
  </si>
  <si>
    <t>SMAC19359</t>
  </si>
  <si>
    <t>25754193424</t>
  </si>
  <si>
    <t>YUDY ALEXANDRA CASTRO MONTES</t>
  </si>
  <si>
    <t>11051224004</t>
  </si>
  <si>
    <t>2111051224164057</t>
  </si>
  <si>
    <t>SMAC19360</t>
  </si>
  <si>
    <t>257543976</t>
  </si>
  <si>
    <t>JESSICA ANDREA RUEDA DIAZ</t>
  </si>
  <si>
    <t>2111051224174295</t>
  </si>
  <si>
    <t>SMAC19366</t>
  </si>
  <si>
    <t>25754127923</t>
  </si>
  <si>
    <t>CARMEN ROSA VARGAS CASTELLANOS</t>
  </si>
  <si>
    <t>00T3s000023pPCz</t>
  </si>
  <si>
    <t>2111051232370469</t>
  </si>
  <si>
    <t>SMAC19371</t>
  </si>
  <si>
    <t>05790275305</t>
  </si>
  <si>
    <t>DIANIS CAROLINA ACEVEDO BUILES</t>
  </si>
  <si>
    <t>CO0579020011</t>
  </si>
  <si>
    <t>2031719135</t>
  </si>
  <si>
    <t>2202031719427016</t>
  </si>
  <si>
    <t>SMAC19373</t>
  </si>
  <si>
    <t>25754132158</t>
  </si>
  <si>
    <t>JULLY CAROLINA RODRIGUEZ SILVA</t>
  </si>
  <si>
    <t>2202031719476190</t>
  </si>
  <si>
    <t>SMAC19374</t>
  </si>
  <si>
    <t>25754133714</t>
  </si>
  <si>
    <t>ANNY STEPHANIE RODRIGUEZ SILVA</t>
  </si>
  <si>
    <t>00T3s000023pX7M</t>
  </si>
  <si>
    <t>2111051232397158</t>
  </si>
  <si>
    <t>SMAC19381</t>
  </si>
  <si>
    <t>25754127843</t>
  </si>
  <si>
    <t>VICTOR ALFONSO GONZALEZ CAMPOS</t>
  </si>
  <si>
    <t>2202031719487581</t>
  </si>
  <si>
    <t>SMAC19383</t>
  </si>
  <si>
    <t>00T3s000023pduI</t>
  </si>
  <si>
    <t>2111051232412467</t>
  </si>
  <si>
    <t>SMAC19396</t>
  </si>
  <si>
    <t>25754128293</t>
  </si>
  <si>
    <t>CARMENZA  MOYANO MAHECHA</t>
  </si>
  <si>
    <t>00T3s000023pNgs</t>
  </si>
  <si>
    <t>2111051232421030</t>
  </si>
  <si>
    <t>SMAC19397</t>
  </si>
  <si>
    <t>25754191600</t>
  </si>
  <si>
    <t>VIDAL  CIFUENTES CIFUENTES</t>
  </si>
  <si>
    <t>00T3s000023pMuj</t>
  </si>
  <si>
    <t>2111051232428626</t>
  </si>
  <si>
    <t>SMAC19414</t>
  </si>
  <si>
    <t>25754126817</t>
  </si>
  <si>
    <t>BEATRIZ EDITH GUAYABO LOZANO</t>
  </si>
  <si>
    <t>00T3s000023pOGJ</t>
  </si>
  <si>
    <t>2111051232436793</t>
  </si>
  <si>
    <t>SMAC19425</t>
  </si>
  <si>
    <t>257546538</t>
  </si>
  <si>
    <t>LUZ MARLEN AREVALO RODRIGUEZ</t>
  </si>
  <si>
    <t>00T3s000023pdpH</t>
  </si>
  <si>
    <t>2111051232456578</t>
  </si>
  <si>
    <t>SMAC19444</t>
  </si>
  <si>
    <t>25754157913</t>
  </si>
  <si>
    <t>JOHAN EMANUEL ROJAS CASTILLO</t>
  </si>
  <si>
    <t>2111051232465691</t>
  </si>
  <si>
    <t>SMAC19447</t>
  </si>
  <si>
    <t>25754126506</t>
  </si>
  <si>
    <t>MARIA ISABEL GARZON PIERNAGORDA</t>
  </si>
  <si>
    <t>00T3s000023pdtp</t>
  </si>
  <si>
    <t>2111051232473240</t>
  </si>
  <si>
    <t>SMAC19454</t>
  </si>
  <si>
    <t>11001159127</t>
  </si>
  <si>
    <t>BRAYAN DAVID ORTIZ AVENDAÑO</t>
  </si>
  <si>
    <t>00T3s000025ADhJ</t>
  </si>
  <si>
    <t>2111051232482044</t>
  </si>
  <si>
    <t>SMAC19455</t>
  </si>
  <si>
    <t>25754137747</t>
  </si>
  <si>
    <t>MYRIAM  GARCIA MENDEZ</t>
  </si>
  <si>
    <t>PRUEBAS COVID</t>
  </si>
  <si>
    <t>2111051233403492</t>
  </si>
  <si>
    <t>SMAC19463</t>
  </si>
  <si>
    <t>257544493</t>
  </si>
  <si>
    <t>LUIS FERNANDO LEON PAIME</t>
  </si>
  <si>
    <t>00T3s000025ADmL</t>
  </si>
  <si>
    <t>2111051232489107</t>
  </si>
  <si>
    <t>SMAC19465</t>
  </si>
  <si>
    <t>25754125669</t>
  </si>
  <si>
    <t>CARMEN CECILIA MARTINEZ BARBOSA</t>
  </si>
  <si>
    <t>00T3s000025ADhH</t>
  </si>
  <si>
    <t>2111051232498120</t>
  </si>
  <si>
    <t>SMAC19477</t>
  </si>
  <si>
    <t>257543833</t>
  </si>
  <si>
    <t>ELVER  BELTRAN ORTIZ</t>
  </si>
  <si>
    <t>00T3s000025ADuJ</t>
  </si>
  <si>
    <t>2111051232517323</t>
  </si>
  <si>
    <t>SMAC19478</t>
  </si>
  <si>
    <t>25754151434</t>
  </si>
  <si>
    <t>WILZOM  VARGAS LOPEZ</t>
  </si>
  <si>
    <t>00T3s000025ADjQ</t>
  </si>
  <si>
    <t>2111051232526123</t>
  </si>
  <si>
    <t>SMAC19481</t>
  </si>
  <si>
    <t>25754127067</t>
  </si>
  <si>
    <t>DERLY STELLA HERRERA GOMEZ</t>
  </si>
  <si>
    <t>00T3s000025ACiV</t>
  </si>
  <si>
    <t>2111051232540218</t>
  </si>
  <si>
    <t>SMAC19482</t>
  </si>
  <si>
    <t>25754137678</t>
  </si>
  <si>
    <t>SEBASTIAN  SIERRA SIERRA</t>
  </si>
  <si>
    <t>2111051224181733</t>
  </si>
  <si>
    <t>SMAC19485</t>
  </si>
  <si>
    <t>25754129704</t>
  </si>
  <si>
    <t>NUBIA STELLA TORRES CARRILLO</t>
  </si>
  <si>
    <t>00T3s000025ADuN</t>
  </si>
  <si>
    <t>2111051232547656</t>
  </si>
  <si>
    <t>SMAC19486</t>
  </si>
  <si>
    <t>25754137745</t>
  </si>
  <si>
    <t>LUZ MARINA GARCIA MENDEZ</t>
  </si>
  <si>
    <t>00T3s000025ADhI</t>
  </si>
  <si>
    <t>2111051232555720</t>
  </si>
  <si>
    <t>SMAC19491</t>
  </si>
  <si>
    <t>2575421720</t>
  </si>
  <si>
    <t>JOSE SAUL ESPITIA CUBILLOS</t>
  </si>
  <si>
    <t>2111051233414210</t>
  </si>
  <si>
    <t>SMAC19501</t>
  </si>
  <si>
    <t>25754132592</t>
  </si>
  <si>
    <t>MARIA MERCEDES MORA LOPEZ</t>
  </si>
  <si>
    <t>00T3s000025ACiU</t>
  </si>
  <si>
    <t>2111051232563485</t>
  </si>
  <si>
    <t>SMAC19503</t>
  </si>
  <si>
    <t>25754126959</t>
  </si>
  <si>
    <t>ZULY FERNANDA ROMERO GUTIERREZ</t>
  </si>
  <si>
    <t>00T3s000025ADuU</t>
  </si>
  <si>
    <t>2111051232571667</t>
  </si>
  <si>
    <t>SMAC19505</t>
  </si>
  <si>
    <t>25754128143</t>
  </si>
  <si>
    <t>MARIA EUGENIA OSMA GONZALEZ</t>
  </si>
  <si>
    <t>00T3s000025ADmK</t>
  </si>
  <si>
    <t>2111051232579407</t>
  </si>
  <si>
    <t>SMAC19521</t>
  </si>
  <si>
    <t>25754178665</t>
  </si>
  <si>
    <t>YENNI MILENA RODRIGUEZ MATALLANA</t>
  </si>
  <si>
    <t>00T3s000025ADjR</t>
  </si>
  <si>
    <t>2111051232586956</t>
  </si>
  <si>
    <t>SMAC19522</t>
  </si>
  <si>
    <t>25754177531</t>
  </si>
  <si>
    <t>RICARDO  MARTINEZ BERNAL</t>
  </si>
  <si>
    <t>00T3s000025ADuR</t>
  </si>
  <si>
    <t>2111051232594711</t>
  </si>
  <si>
    <t>SMAC19525</t>
  </si>
  <si>
    <t>25754128832</t>
  </si>
  <si>
    <t>MARIA DEL PILAR GARZON GARZON</t>
  </si>
  <si>
    <t>2111051233421267</t>
  </si>
  <si>
    <t>SMAC19528</t>
  </si>
  <si>
    <t>25754128871</t>
  </si>
  <si>
    <t>PAULINA  LOZANO DE MORENO</t>
  </si>
  <si>
    <t>00T3s000025ADuL</t>
  </si>
  <si>
    <t>2111051233006409</t>
  </si>
  <si>
    <t>SMAC19532</t>
  </si>
  <si>
    <t>2575421385</t>
  </si>
  <si>
    <t>MARTHA JANETH MORA RINCON</t>
  </si>
  <si>
    <t>00T3s000025ADlg</t>
  </si>
  <si>
    <t>2111051233014304</t>
  </si>
  <si>
    <t>SMAC19535</t>
  </si>
  <si>
    <t>25754126582</t>
  </si>
  <si>
    <t>GLADYS STELLA DIAZ DE GARCIA</t>
  </si>
  <si>
    <t>00T3s000025ADuM</t>
  </si>
  <si>
    <t>2111051233022188</t>
  </si>
  <si>
    <t>SMAC19544</t>
  </si>
  <si>
    <t>25754127970</t>
  </si>
  <si>
    <t>MARISOL ELVIRA HERNANDEZ GUZMAN</t>
  </si>
  <si>
    <t>00T3s000025ADjk</t>
  </si>
  <si>
    <t>2111051233029696</t>
  </si>
  <si>
    <t>SMAC19546</t>
  </si>
  <si>
    <t>25754128613</t>
  </si>
  <si>
    <t>ESPERANZA  ORTIZ POLOCHE</t>
  </si>
  <si>
    <t>00T3s000025ADuX</t>
  </si>
  <si>
    <t>2111051233037586</t>
  </si>
  <si>
    <t>SMAC19548</t>
  </si>
  <si>
    <t>25754134984</t>
  </si>
  <si>
    <t>ANGIE LORENA CASTILLO VASQUEZ</t>
  </si>
  <si>
    <t>00T3s000025ADh3</t>
  </si>
  <si>
    <t>2111051233046931</t>
  </si>
  <si>
    <t>SMAC19549</t>
  </si>
  <si>
    <t>25754125647</t>
  </si>
  <si>
    <t>MARTHA ISABEL PEÑA PINEDA</t>
  </si>
  <si>
    <t>00T3s000025ADuP</t>
  </si>
  <si>
    <t>2111051233054509</t>
  </si>
  <si>
    <t>SMAC19551</t>
  </si>
  <si>
    <t>25754136768</t>
  </si>
  <si>
    <t>NIYERETH YURANI ROJAS PEÑA</t>
  </si>
  <si>
    <t>00T3s000025ADuS</t>
  </si>
  <si>
    <t>2111051233062879</t>
  </si>
  <si>
    <t>SMAC19552</t>
  </si>
  <si>
    <t>25754136767</t>
  </si>
  <si>
    <t>SANTIAGO  VILLOTA ROJAS</t>
  </si>
  <si>
    <t>00T3s000025ADuW</t>
  </si>
  <si>
    <t>2111051233070560</t>
  </si>
  <si>
    <t>SMAC19563</t>
  </si>
  <si>
    <t>25754132502</t>
  </si>
  <si>
    <t>ELIANA SMITH GARZON CABRERA</t>
  </si>
  <si>
    <t>00T3s000025ADnc</t>
  </si>
  <si>
    <t>2111051233078454</t>
  </si>
  <si>
    <t>SMAC19565</t>
  </si>
  <si>
    <t>257546793</t>
  </si>
  <si>
    <t>IVAN DAVID MONCADA CARVAJAL</t>
  </si>
  <si>
    <t>00T3s000025ADuV</t>
  </si>
  <si>
    <t>2111051233086463</t>
  </si>
  <si>
    <t>SMAC19573</t>
  </si>
  <si>
    <t>25754167548</t>
  </si>
  <si>
    <t>HUGO DANIEL ESPINOSA HERNANDEZ</t>
  </si>
  <si>
    <t>2111051224189634</t>
  </si>
  <si>
    <t>SMAC19574</t>
  </si>
  <si>
    <t>25754135463</t>
  </si>
  <si>
    <t>SARAY ANGLEIDI TOSCANO LAGUNA</t>
  </si>
  <si>
    <t>2111051233094001</t>
  </si>
  <si>
    <t>SMAC19579</t>
  </si>
  <si>
    <t>25754125300</t>
  </si>
  <si>
    <t>LEIDY CONSTANZA MICAHAM RUIZ</t>
  </si>
  <si>
    <t>00T3s000025ADh1</t>
  </si>
  <si>
    <t>2111051233121155</t>
  </si>
  <si>
    <t>SMAC19582</t>
  </si>
  <si>
    <t>25754142453</t>
  </si>
  <si>
    <t>LUZ ANDREA PAEZ CHARRY</t>
  </si>
  <si>
    <t>00T3s000025ADjm</t>
  </si>
  <si>
    <t>2111051233128986</t>
  </si>
  <si>
    <t>SMAC19587</t>
  </si>
  <si>
    <t>25754125160</t>
  </si>
  <si>
    <t>MYRIAM ELENA CASTRO RODRIGUEZ</t>
  </si>
  <si>
    <t>00T3s000024dCc5</t>
  </si>
  <si>
    <t>2111051233136514</t>
  </si>
  <si>
    <t>SMAC19612</t>
  </si>
  <si>
    <t>00T3s000024dCc2</t>
  </si>
  <si>
    <t>2111051233153956</t>
  </si>
  <si>
    <t>SMAC19619</t>
  </si>
  <si>
    <t>25754143354</t>
  </si>
  <si>
    <t>RAFAEL  NEUQUE GODOY</t>
  </si>
  <si>
    <t>00T3s000024dCc3</t>
  </si>
  <si>
    <t>2111051233161970</t>
  </si>
  <si>
    <t>SMAC19625</t>
  </si>
  <si>
    <t>257541781</t>
  </si>
  <si>
    <t>DARIO MIGUEL RODRIGUEZ MORENO</t>
  </si>
  <si>
    <t>2111051233171227</t>
  </si>
  <si>
    <t>SMAC19878</t>
  </si>
  <si>
    <t>25754144562</t>
  </si>
  <si>
    <t>MARTHA INES PRIETO BELTRAN</t>
  </si>
  <si>
    <t>00T3s000025itE6</t>
  </si>
  <si>
    <t>2111051233179274</t>
  </si>
  <si>
    <t>SMAC19889</t>
  </si>
  <si>
    <t>257545969</t>
  </si>
  <si>
    <t>RUBI EMILCE LOPEZ CUMBE</t>
  </si>
  <si>
    <t>00T3s000024dCc6</t>
  </si>
  <si>
    <t>2111051233186951</t>
  </si>
  <si>
    <t>SMAC19891</t>
  </si>
  <si>
    <t>25754158044</t>
  </si>
  <si>
    <t>ANDREA DEL PILAR GUZMAN QUINTERO</t>
  </si>
  <si>
    <t>00T3s000024dCc4</t>
  </si>
  <si>
    <t>2111051233195320</t>
  </si>
  <si>
    <t>SMAC19895</t>
  </si>
  <si>
    <t>25754167826</t>
  </si>
  <si>
    <t>JUAN ALEJANDRO HERNANDEZ BELTRAN</t>
  </si>
  <si>
    <t>00T3s000024dC4M</t>
  </si>
  <si>
    <t>2111051233203052</t>
  </si>
  <si>
    <t>SMAC19902</t>
  </si>
  <si>
    <t>25754126790</t>
  </si>
  <si>
    <t>ANGIE MERCEDES MORALES CHIA</t>
  </si>
  <si>
    <t>00T3s000025iuNq</t>
  </si>
  <si>
    <t>2111051233214497</t>
  </si>
  <si>
    <t>SMAC19904</t>
  </si>
  <si>
    <t>15442171087</t>
  </si>
  <si>
    <t>ANA BERTILDE CANO PAEZ</t>
  </si>
  <si>
    <t>CO1544220011</t>
  </si>
  <si>
    <t>2111051233428671</t>
  </si>
  <si>
    <t>SMAC19907</t>
  </si>
  <si>
    <t>2111051233222555</t>
  </si>
  <si>
    <t>SMAC19910</t>
  </si>
  <si>
    <t>00T3s000025iuNp</t>
  </si>
  <si>
    <t>2111051233234267</t>
  </si>
  <si>
    <t>SMAC19911</t>
  </si>
  <si>
    <t>25754149599</t>
  </si>
  <si>
    <t>YINDRI XIOMARA MENDEZ BONILLA</t>
  </si>
  <si>
    <t>00T3s000025iuGF</t>
  </si>
  <si>
    <t>2111051233243207</t>
  </si>
  <si>
    <t>SMAC19913</t>
  </si>
  <si>
    <t>25754151979</t>
  </si>
  <si>
    <t>HELENA  RODRIGUEZ HRACHKOVA</t>
  </si>
  <si>
    <t>00T3s000025itwc</t>
  </si>
  <si>
    <t>2111051233251171</t>
  </si>
  <si>
    <t>SMAC19914</t>
  </si>
  <si>
    <t>25754138243</t>
  </si>
  <si>
    <t>MARIA DEL CARMEN ARIAS GARCIA</t>
  </si>
  <si>
    <t>00T3s000025iu8S</t>
  </si>
  <si>
    <t>2111051233260254</t>
  </si>
  <si>
    <t>SMAC19915</t>
  </si>
  <si>
    <t>25754138244</t>
  </si>
  <si>
    <t>RICARDO  DAZA MURILLO</t>
  </si>
  <si>
    <t>00T3s000025iuK8</t>
  </si>
  <si>
    <t>2111051233270485</t>
  </si>
  <si>
    <t>SMAC19923</t>
  </si>
  <si>
    <t>2111051233278909</t>
  </si>
  <si>
    <t>SMAC19928</t>
  </si>
  <si>
    <t>25754125247</t>
  </si>
  <si>
    <t>LUCIA CRISTINA CASTRO PATIÑO</t>
  </si>
  <si>
    <t>00T3s000025ADlC</t>
  </si>
  <si>
    <t>2111051233286943</t>
  </si>
  <si>
    <t>SMAC19955</t>
  </si>
  <si>
    <t>25754139549</t>
  </si>
  <si>
    <t>YENITH PATRICIA PEREZ YAGUARA</t>
  </si>
  <si>
    <t>00T3s000025ACyv</t>
  </si>
  <si>
    <t>2111051233295606</t>
  </si>
  <si>
    <t>SMAC19964</t>
  </si>
  <si>
    <t>00T3s00001q4V1V</t>
  </si>
  <si>
    <t>2111051233303376</t>
  </si>
  <si>
    <t>SMAC19965</t>
  </si>
  <si>
    <t>00T3s000025ADuO</t>
  </si>
  <si>
    <t>2111051233311994</t>
  </si>
  <si>
    <t>SMAC19975</t>
  </si>
  <si>
    <t>25754124951</t>
  </si>
  <si>
    <t>FERNEY  BERNAL RANGEL</t>
  </si>
  <si>
    <t>00T3s000025ADmM</t>
  </si>
  <si>
    <t>2111051233319264</t>
  </si>
  <si>
    <t>SMAC19976</t>
  </si>
  <si>
    <t>25754134152</t>
  </si>
  <si>
    <t>LEONARDO NICOLAS BERNAL VELANDIA</t>
  </si>
  <si>
    <t>00T3s000025ADjn</t>
  </si>
  <si>
    <t>2111051233327559</t>
  </si>
  <si>
    <t>SMAC20010</t>
  </si>
  <si>
    <t>00T3s000025ADuK</t>
  </si>
  <si>
    <t>2111051233335671</t>
  </si>
  <si>
    <t>SMAC20013</t>
  </si>
  <si>
    <t>00T3s000025ADuQ</t>
  </si>
  <si>
    <t>2111051233343303</t>
  </si>
  <si>
    <t>SMAC20025</t>
  </si>
  <si>
    <t>25754131023</t>
  </si>
  <si>
    <t>BLANCA LUCIA PINZON PINZON</t>
  </si>
  <si>
    <t>00T3s000025ADh2</t>
  </si>
  <si>
    <t>2111051233351599</t>
  </si>
  <si>
    <t>SMAC20069</t>
  </si>
  <si>
    <t>00T3s000027wbG1</t>
  </si>
  <si>
    <t>2111051242343997</t>
  </si>
  <si>
    <t>SMAC20077</t>
  </si>
  <si>
    <t>25754131552</t>
  </si>
  <si>
    <t>GLADYS EMIR OLIVEROS OBREGON</t>
  </si>
  <si>
    <t>00T3s000027Mj71</t>
  </si>
  <si>
    <t>2111051242355537</t>
  </si>
  <si>
    <t>SMAC20082</t>
  </si>
  <si>
    <t>00T3s000027MkGD</t>
  </si>
  <si>
    <t>2111051242364575</t>
  </si>
  <si>
    <t>SMAC20107</t>
  </si>
  <si>
    <t>2031422052</t>
  </si>
  <si>
    <t>2202031422570649</t>
  </si>
  <si>
    <t>SMAC20110</t>
  </si>
  <si>
    <t>25754138247</t>
  </si>
  <si>
    <t>MICHAEL ANDRES DAZA ARIAS</t>
  </si>
  <si>
    <t>00T3s000027MjY4</t>
  </si>
  <si>
    <t>2111051242380567</t>
  </si>
  <si>
    <t>SMAC20111</t>
  </si>
  <si>
    <t>00T3s000027MkGE</t>
  </si>
  <si>
    <t>2111051242389338</t>
  </si>
  <si>
    <t>SMAC20133</t>
  </si>
  <si>
    <t>25754131532</t>
  </si>
  <si>
    <t>MARIELA  MUNEVAR JEREZ</t>
  </si>
  <si>
    <t>00T3s000027MkGF</t>
  </si>
  <si>
    <t>2111051242397698</t>
  </si>
  <si>
    <t>SMAC20134</t>
  </si>
  <si>
    <t>25754131533</t>
  </si>
  <si>
    <t>LUIS ALBERTO NAVARRETE GORDILLO</t>
  </si>
  <si>
    <t>00T3s000027MkHi</t>
  </si>
  <si>
    <t>2111051242405701</t>
  </si>
  <si>
    <t>SMAC20161</t>
  </si>
  <si>
    <t>25754125844</t>
  </si>
  <si>
    <t>CLARA LUZ RAMIREZ MALAGON</t>
  </si>
  <si>
    <t>00T3s000027MjYn</t>
  </si>
  <si>
    <t>2111051242413532</t>
  </si>
  <si>
    <t>SMAC20211</t>
  </si>
  <si>
    <t>25754143893</t>
  </si>
  <si>
    <t>JULIETH LORENA BOHORQUEZ RAMIREZ</t>
  </si>
  <si>
    <t>00T3s000027Mj72</t>
  </si>
  <si>
    <t>2111051242422436</t>
  </si>
  <si>
    <t>SMAC20236</t>
  </si>
  <si>
    <t>25754132196</t>
  </si>
  <si>
    <t xml:space="preserve">JOSE DE LA CRUZ RODRIGUEZ </t>
  </si>
  <si>
    <t>00T3s000027vx8t</t>
  </si>
  <si>
    <t>2111051242432317</t>
  </si>
  <si>
    <t>SMAC20256</t>
  </si>
  <si>
    <t>25754129553</t>
  </si>
  <si>
    <t>YANETH  CIFUENTES COTRINA</t>
  </si>
  <si>
    <t>00T3s000027vx8u</t>
  </si>
  <si>
    <t>2111051242440067</t>
  </si>
  <si>
    <t>SMAC20261</t>
  </si>
  <si>
    <t>2575419753</t>
  </si>
  <si>
    <t>LUIS FERNANDO GARZON RAMIREZ</t>
  </si>
  <si>
    <t>00T3s000027vxYX</t>
  </si>
  <si>
    <t>2111051242448285</t>
  </si>
  <si>
    <t>SMAC20267</t>
  </si>
  <si>
    <t>25754128360</t>
  </si>
  <si>
    <t>ROSA ELENA DAZA RODRIGUEZ</t>
  </si>
  <si>
    <t>2202031422585695</t>
  </si>
  <si>
    <t>SMAC20270</t>
  </si>
  <si>
    <t>00T3s000027wbnf</t>
  </si>
  <si>
    <t>2111051242466950</t>
  </si>
  <si>
    <t>SMAC20271</t>
  </si>
  <si>
    <t>25754126207</t>
  </si>
  <si>
    <t>ANITA  ALDANA ROMERO</t>
  </si>
  <si>
    <t>00T3s000027vx8w</t>
  </si>
  <si>
    <t>2111051242475256</t>
  </si>
  <si>
    <t>SMAC20314</t>
  </si>
  <si>
    <t>25754139317</t>
  </si>
  <si>
    <t>CAMPOELIAS  MARTINEZ APONTE</t>
  </si>
  <si>
    <t>9081415856</t>
  </si>
  <si>
    <t>2109081415561649</t>
  </si>
  <si>
    <t>SMAC20323</t>
  </si>
  <si>
    <t>25754125573</t>
  </si>
  <si>
    <t>MARIA TERESA VELASQUEZ SUESCUN</t>
  </si>
  <si>
    <t>00T3s000027MjTP</t>
  </si>
  <si>
    <t>2111051242483675</t>
  </si>
  <si>
    <t>SMAC20329</t>
  </si>
  <si>
    <t>25754124876</t>
  </si>
  <si>
    <t>LIGIA  AGUDELO RIVERA</t>
  </si>
  <si>
    <t>00T3s000027MkHj</t>
  </si>
  <si>
    <t>2111051242491807</t>
  </si>
  <si>
    <t>SMAC20330</t>
  </si>
  <si>
    <t>25754124877</t>
  </si>
  <si>
    <t>LUIS ALBERTO MUÑOZ CAMARGO</t>
  </si>
  <si>
    <t>00T3s000027MkHk</t>
  </si>
  <si>
    <t>2111051242505055</t>
  </si>
  <si>
    <t>SMAC20334</t>
  </si>
  <si>
    <t>25754130404</t>
  </si>
  <si>
    <t xml:space="preserve">CLAUDIA  BERNAL </t>
  </si>
  <si>
    <t>00T3s000027MjTQ</t>
  </si>
  <si>
    <t>2111051242513292</t>
  </si>
  <si>
    <t>SMAC20339</t>
  </si>
  <si>
    <t>25754125302</t>
  </si>
  <si>
    <t>LEIDY JOHANNA MICAHAM RUIZ</t>
  </si>
  <si>
    <t>00T3s000027MjYo</t>
  </si>
  <si>
    <t>2111051242525063</t>
  </si>
  <si>
    <t>SMAC20355</t>
  </si>
  <si>
    <t>25754141566</t>
  </si>
  <si>
    <t>SEBASTIAN CAMILO LOPEZ CANO</t>
  </si>
  <si>
    <t>00T3s000027MjTU</t>
  </si>
  <si>
    <t>2111051242535657</t>
  </si>
  <si>
    <t>SMAC20366</t>
  </si>
  <si>
    <t>25754134792</t>
  </si>
  <si>
    <t>DAVID SANTIAGO LOPEZ CANO</t>
  </si>
  <si>
    <t>00T3s000027MjZR</t>
  </si>
  <si>
    <t>2111051242545305</t>
  </si>
  <si>
    <t>SMAC20367</t>
  </si>
  <si>
    <t>2202031422593654</t>
  </si>
  <si>
    <t>SMAC20368</t>
  </si>
  <si>
    <t>25754129066</t>
  </si>
  <si>
    <t>NIDIAN  CANO CARDENAS</t>
  </si>
  <si>
    <t>00T3s000027MkHm</t>
  </si>
  <si>
    <t>2111051242562664</t>
  </si>
  <si>
    <t>SMAC20377</t>
  </si>
  <si>
    <t>25754134501</t>
  </si>
  <si>
    <t>STEFANNY JULIANA TELLEZ GUACANEME</t>
  </si>
  <si>
    <t>00T3s000027wbng</t>
  </si>
  <si>
    <t>2111051242570974</t>
  </si>
  <si>
    <t>SMAC20378</t>
  </si>
  <si>
    <t>00T3s000027MkHn</t>
  </si>
  <si>
    <t>2111051242578884</t>
  </si>
  <si>
    <t>SMAC20380</t>
  </si>
  <si>
    <t>00T3s000027MkHo</t>
  </si>
  <si>
    <t>2111051242590814</t>
  </si>
  <si>
    <t>SMAC20383</t>
  </si>
  <si>
    <t>25754144575</t>
  </si>
  <si>
    <t>EVANGELINA  PADILLA PEREA</t>
  </si>
  <si>
    <t>00T3s000027MkHp</t>
  </si>
  <si>
    <t>2111051243000319</t>
  </si>
  <si>
    <t>SMAC20384</t>
  </si>
  <si>
    <t>11001163898</t>
  </si>
  <si>
    <t>EDITH FABIOLA CHITIVA RAMOS</t>
  </si>
  <si>
    <t>00T3s000027MjLv</t>
  </si>
  <si>
    <t>2111051243009000</t>
  </si>
  <si>
    <t>SMAC20385</t>
  </si>
  <si>
    <t>25754125181</t>
  </si>
  <si>
    <t>DISNEY  BONILLA ALMEIDA</t>
  </si>
  <si>
    <t>00T3s000027MjTR</t>
  </si>
  <si>
    <t>2111051243017711</t>
  </si>
  <si>
    <t>SMAC20386</t>
  </si>
  <si>
    <t>2575420970</t>
  </si>
  <si>
    <t>BENJAMIN  LOPEZ HERRERA</t>
  </si>
  <si>
    <t>00T3s000027MjaP</t>
  </si>
  <si>
    <t>2111051243034708</t>
  </si>
  <si>
    <t>SMAC20388</t>
  </si>
  <si>
    <t>00T3s000027MkHq</t>
  </si>
  <si>
    <t>2111051243043519</t>
  </si>
  <si>
    <t>SMAC20391</t>
  </si>
  <si>
    <t>00T3s000027MkHr</t>
  </si>
  <si>
    <t>2111051243051949</t>
  </si>
  <si>
    <t>SMAC20392</t>
  </si>
  <si>
    <t>25754135294</t>
  </si>
  <si>
    <t>TIFANY LIZETH OJEDA BAUTISTA</t>
  </si>
  <si>
    <t>00T3s000027MjZS</t>
  </si>
  <si>
    <t>2111051243059982</t>
  </si>
  <si>
    <t>SMAC20393</t>
  </si>
  <si>
    <t>25754131866</t>
  </si>
  <si>
    <t>LUZ MYRIAN OJEDA BAUTISTA</t>
  </si>
  <si>
    <t>00T3s000027MjZT</t>
  </si>
  <si>
    <t>2111051243069378</t>
  </si>
  <si>
    <t>SMAC20394</t>
  </si>
  <si>
    <t>25754135293</t>
  </si>
  <si>
    <t>NIKOLL HASBLEIDY CHAPARRO OJEDA</t>
  </si>
  <si>
    <t>00T3s000027MjTV</t>
  </si>
  <si>
    <t>2111051243086612</t>
  </si>
  <si>
    <t>SMAC20396</t>
  </si>
  <si>
    <t>25754125429</t>
  </si>
  <si>
    <t xml:space="preserve">SEGUNDO  GARCIA </t>
  </si>
  <si>
    <t>00T3s000027MjTW</t>
  </si>
  <si>
    <t>2111051243095249</t>
  </si>
  <si>
    <t>SMAC20398</t>
  </si>
  <si>
    <t>25754138246</t>
  </si>
  <si>
    <t>ROSA EVA DAZA ARIAS</t>
  </si>
  <si>
    <t>00T3s000027MkHs</t>
  </si>
  <si>
    <t>2111051243104010</t>
  </si>
  <si>
    <t>SMAC20401</t>
  </si>
  <si>
    <t>25754145241</t>
  </si>
  <si>
    <t>LAURA ALEJANDRA CARRILLO PINEDA</t>
  </si>
  <si>
    <t>2109081415568858</t>
  </si>
  <si>
    <t>SMAC20405</t>
  </si>
  <si>
    <t>2575422719</t>
  </si>
  <si>
    <t>ALVARO  PEREZ LOPEZ</t>
  </si>
  <si>
    <t>00T3s000027MjTS</t>
  </si>
  <si>
    <t>2111051243113381</t>
  </si>
  <si>
    <t>SMAC20410</t>
  </si>
  <si>
    <t>00T3S000027MIZG</t>
  </si>
  <si>
    <t>2109081415580165</t>
  </si>
  <si>
    <t>SMAC20419</t>
  </si>
  <si>
    <t>00T3s000027MkHu</t>
  </si>
  <si>
    <t>2111051243122260</t>
  </si>
  <si>
    <t>SMAC20422</t>
  </si>
  <si>
    <t>25754127864</t>
  </si>
  <si>
    <t>LUZ MIRYAM HERNANDEZ FLOREZ</t>
  </si>
  <si>
    <t>00T3s000027MiUA</t>
  </si>
  <si>
    <t>2111051243132547</t>
  </si>
  <si>
    <t>SMAC20425</t>
  </si>
  <si>
    <t>00T3S000027MKHV</t>
  </si>
  <si>
    <t>2109081415593774</t>
  </si>
  <si>
    <t>SMAC20504</t>
  </si>
  <si>
    <t>2051151181</t>
  </si>
  <si>
    <t>2202051151365086</t>
  </si>
  <si>
    <t>SMAC20527</t>
  </si>
  <si>
    <t>25754140238</t>
  </si>
  <si>
    <t>JOVANY  BOHORQUEZ RAMIREZ</t>
  </si>
  <si>
    <t>00T3S000028DX5J</t>
  </si>
  <si>
    <t>2109150844561126</t>
  </si>
  <si>
    <t>SMAC20535</t>
  </si>
  <si>
    <t>00T3S000028DVCS</t>
  </si>
  <si>
    <t>2109150844566023</t>
  </si>
  <si>
    <t>SMAC20543</t>
  </si>
  <si>
    <t>25754134861</t>
  </si>
  <si>
    <t>SARAY VALENTINA RUEDA PINEDA</t>
  </si>
  <si>
    <t>00T3S000028DWNZ</t>
  </si>
  <si>
    <t>2109150844571921</t>
  </si>
  <si>
    <t>SMAC20549</t>
  </si>
  <si>
    <t>25754144816</t>
  </si>
  <si>
    <t>CLARA INES PRADA DE GUTIERREZ</t>
  </si>
  <si>
    <t>00T3S000028DX5N</t>
  </si>
  <si>
    <t>2109150844577735</t>
  </si>
  <si>
    <t>SMAC20574</t>
  </si>
  <si>
    <t>25754182427</t>
  </si>
  <si>
    <t>JORGE ANDRES SUAREZ MUÑOZ</t>
  </si>
  <si>
    <t>00T3S000028DX2V</t>
  </si>
  <si>
    <t>2109150844583039</t>
  </si>
  <si>
    <t>SMAC20604</t>
  </si>
  <si>
    <t>00T3S000028DVCT</t>
  </si>
  <si>
    <t>2109150845007647</t>
  </si>
  <si>
    <t>SMAC20626</t>
  </si>
  <si>
    <t>00T3S000027WB6B</t>
  </si>
  <si>
    <t>2109150845013249</t>
  </si>
  <si>
    <t>SMAC20639</t>
  </si>
  <si>
    <t>25754133052</t>
  </si>
  <si>
    <t>JULIAN DAVID MARTINEZ VELEZ</t>
  </si>
  <si>
    <t>00T3S000027WB6W</t>
  </si>
  <si>
    <t>2109150845018850</t>
  </si>
  <si>
    <t>SMAC20655</t>
  </si>
  <si>
    <t>25754129741</t>
  </si>
  <si>
    <t>GILMA ROSA ROMERO VERGARA</t>
  </si>
  <si>
    <t>11051256836</t>
  </si>
  <si>
    <t>2111051256235286</t>
  </si>
  <si>
    <t>SMAC20670</t>
  </si>
  <si>
    <t>25754128194</t>
  </si>
  <si>
    <t>MARIA VEGONIA FLOREZ PRIETO</t>
  </si>
  <si>
    <t>2111051256242511</t>
  </si>
  <si>
    <t>SMAC20674</t>
  </si>
  <si>
    <t>257544322</t>
  </si>
  <si>
    <t>FABIOLA  PEREZ SERRANO</t>
  </si>
  <si>
    <t>2111051256250950</t>
  </si>
  <si>
    <t>SMAC20678</t>
  </si>
  <si>
    <t>257546709</t>
  </si>
  <si>
    <t>ADAM SEBASTIAN TELLEZ GUACANEME</t>
  </si>
  <si>
    <t>2040743914</t>
  </si>
  <si>
    <t>2202040743527527</t>
  </si>
  <si>
    <t>SMAC20687</t>
  </si>
  <si>
    <t>25754137470</t>
  </si>
  <si>
    <t>NICOLAS  CRESPO ROMERO</t>
  </si>
  <si>
    <t>11051301332</t>
  </si>
  <si>
    <t>2111051301049570</t>
  </si>
  <si>
    <t>SMAC20723</t>
  </si>
  <si>
    <t>25754134190</t>
  </si>
  <si>
    <t>JASBLEYDY ALEJANDRA CELIS CHIA</t>
  </si>
  <si>
    <t>2111051256271960</t>
  </si>
  <si>
    <t>SMAC20778</t>
  </si>
  <si>
    <t>25754131302</t>
  </si>
  <si>
    <t>MARLEN  OSORIO SIERRA</t>
  </si>
  <si>
    <t>2111051256279913</t>
  </si>
  <si>
    <t>SMAC20784</t>
  </si>
  <si>
    <t>2111051301057038</t>
  </si>
  <si>
    <t>SMAC20798</t>
  </si>
  <si>
    <t>25754151307</t>
  </si>
  <si>
    <t>ARACELLY  CARDENAS JARAMILLO</t>
  </si>
  <si>
    <t>2111051256287362</t>
  </si>
  <si>
    <t>SMAC21010</t>
  </si>
  <si>
    <t>25754127852</t>
  </si>
  <si>
    <t>CLAUDIA MARCELA LOPEZ CARDENAS</t>
  </si>
  <si>
    <t>2111051256296950</t>
  </si>
  <si>
    <t>SMAC21046</t>
  </si>
  <si>
    <t>25754141138</t>
  </si>
  <si>
    <t>MARIA TERESA GUTIERREZ JIMENEZ</t>
  </si>
  <si>
    <t>2111051256305236</t>
  </si>
  <si>
    <t>SMAC21064</t>
  </si>
  <si>
    <t>25754126921</t>
  </si>
  <si>
    <t>PEDRO  JUNCO COTE</t>
  </si>
  <si>
    <t>2021437520</t>
  </si>
  <si>
    <t>2202021437135621</t>
  </si>
  <si>
    <t>SMAC21077</t>
  </si>
  <si>
    <t>25754131615</t>
  </si>
  <si>
    <t>NATALI ANDREA CAMPOS PARRA</t>
  </si>
  <si>
    <t>12061328032</t>
  </si>
  <si>
    <t>2112061328159315</t>
  </si>
  <si>
    <t>SMAC21078</t>
  </si>
  <si>
    <t>76147121392</t>
  </si>
  <si>
    <t>NEIDILIA  GUAPACHA DURAN</t>
  </si>
  <si>
    <t>CO7614720011</t>
  </si>
  <si>
    <t>2202021437144007</t>
  </si>
  <si>
    <t>SMAC21105</t>
  </si>
  <si>
    <t>257548051</t>
  </si>
  <si>
    <t>ASHLEY NIKOLL CABRERA SANCHEZ</t>
  </si>
  <si>
    <t>2202021437151291</t>
  </si>
  <si>
    <t>SMAC21114</t>
  </si>
  <si>
    <t>25754140786</t>
  </si>
  <si>
    <t>NATALIA  CAMACHO VANEGAS</t>
  </si>
  <si>
    <t>2202021437159037</t>
  </si>
  <si>
    <t>SMAC21353</t>
  </si>
  <si>
    <t>25754134614</t>
  </si>
  <si>
    <t>TANIA VALENTINA RAMOS CAGUA</t>
  </si>
  <si>
    <t>2202021437169259</t>
  </si>
  <si>
    <t>SMAC21367</t>
  </si>
  <si>
    <t>25754134715</t>
  </si>
  <si>
    <t>ANDRES GIOVANNY CARDENAS BUITRAGO</t>
  </si>
  <si>
    <t>12071849729</t>
  </si>
  <si>
    <t>2112071850031176</t>
  </si>
  <si>
    <t>SMAC21633</t>
  </si>
  <si>
    <t>25754126576</t>
  </si>
  <si>
    <t>MARIA RESURRECCION RAMIREZ GAMBA</t>
  </si>
  <si>
    <t>2112071850048609</t>
  </si>
  <si>
    <t>SMAC21849</t>
  </si>
  <si>
    <t>25754125040</t>
  </si>
  <si>
    <t>LUZ MARINA BARRAGAN VARON</t>
  </si>
  <si>
    <t>2040811561</t>
  </si>
  <si>
    <t>2202040811146646</t>
  </si>
  <si>
    <t>SMAC21888</t>
  </si>
  <si>
    <t>25754151811</t>
  </si>
  <si>
    <t>MARY LEONOR ARAGON HERNANDEZ</t>
  </si>
  <si>
    <t>2202040811192809</t>
  </si>
  <si>
    <t>SMAC22130</t>
  </si>
  <si>
    <t>08560599400</t>
  </si>
  <si>
    <t>DIEGO ARMANDO GOMEZ PADILLA</t>
  </si>
  <si>
    <t>CO0856020011</t>
  </si>
  <si>
    <t>3031022112</t>
  </si>
  <si>
    <t>2203031022441633</t>
  </si>
  <si>
    <t>SMAC22144</t>
  </si>
  <si>
    <t>25754126504</t>
  </si>
  <si>
    <t>LUCILA  GONGORA RODRIGUEZ</t>
  </si>
  <si>
    <t>3040850096</t>
  </si>
  <si>
    <t>2203040850489597</t>
  </si>
  <si>
    <t>SMAC22148</t>
  </si>
  <si>
    <t>25754125361</t>
  </si>
  <si>
    <t>JULIO ANGEL SOTELO FAJARDO</t>
  </si>
  <si>
    <t>2203040850531571</t>
  </si>
  <si>
    <t>SMAC22153</t>
  </si>
  <si>
    <t>25754134359</t>
  </si>
  <si>
    <t>DIANA CAROLINA GONZALEZ MEDINA</t>
  </si>
  <si>
    <t>2203040851027210</t>
  </si>
  <si>
    <t>SMAC22156</t>
  </si>
  <si>
    <t>25754130621</t>
  </si>
  <si>
    <t>FLOR DE MARIA CARDENAS MALAGON</t>
  </si>
  <si>
    <t>2203040851060932</t>
  </si>
  <si>
    <t>SMAC22164</t>
  </si>
  <si>
    <t>25754124950</t>
  </si>
  <si>
    <t>MARIA DEL ROSARIO VELANDIA RINCON</t>
  </si>
  <si>
    <t>2203040851069520</t>
  </si>
  <si>
    <t>SMAC22165</t>
  </si>
  <si>
    <t>2203040851078335</t>
  </si>
  <si>
    <t>SMAC22167</t>
  </si>
  <si>
    <t>25754126300</t>
  </si>
  <si>
    <t xml:space="preserve">ISIDRO MIGUEL RINCON </t>
  </si>
  <si>
    <t>2203040851124305</t>
  </si>
  <si>
    <t>SMAC22177</t>
  </si>
  <si>
    <t>25754125373</t>
  </si>
  <si>
    <t>PAULA KARINA GOMEZ BARBOSA</t>
  </si>
  <si>
    <t>2203040851162543</t>
  </si>
  <si>
    <t>SMAC22184</t>
  </si>
  <si>
    <t>25754124913</t>
  </si>
  <si>
    <t>RUBIELA  MOLANO GARRIDO</t>
  </si>
  <si>
    <t>2203040851175192</t>
  </si>
  <si>
    <t>SMAC22202</t>
  </si>
  <si>
    <t>2575428194</t>
  </si>
  <si>
    <t>MAIRA ALEJANDRA INFANTE VIVAS</t>
  </si>
  <si>
    <t>2203040851188807</t>
  </si>
  <si>
    <t>SMAC22430</t>
  </si>
  <si>
    <t>257548157</t>
  </si>
  <si>
    <t>MILAN JOSHUA SUAREZ RODRIGUEZ</t>
  </si>
  <si>
    <t>00T3s00002JUni6</t>
  </si>
  <si>
    <t>4051805252</t>
  </si>
  <si>
    <t>Poss</t>
  </si>
  <si>
    <t>2204051805061607</t>
  </si>
  <si>
    <t>POS</t>
  </si>
  <si>
    <t>SMAC22466</t>
  </si>
  <si>
    <t>25754127056</t>
  </si>
  <si>
    <t>ALIRIO  NUÑEZ COFLES</t>
  </si>
  <si>
    <t>00T3s00002JUni7</t>
  </si>
  <si>
    <t>2204051805077874</t>
  </si>
  <si>
    <t>SMAC22476</t>
  </si>
  <si>
    <t>25754136062</t>
  </si>
  <si>
    <t>MARILIN JHOANA RIVERA PUERTAS</t>
  </si>
  <si>
    <t>00T3s00002JUni0</t>
  </si>
  <si>
    <t>2204051805088786</t>
  </si>
  <si>
    <t>SMAC22520</t>
  </si>
  <si>
    <t>25754128216</t>
  </si>
  <si>
    <t>LUZ ELIDIA ROA RATIVA</t>
  </si>
  <si>
    <t>00T3s00002JUqCH</t>
  </si>
  <si>
    <t>2204051805119116</t>
  </si>
  <si>
    <t>SMAC22529</t>
  </si>
  <si>
    <t>25754127187</t>
  </si>
  <si>
    <t>LUIS SALVADOR DAZA VARGAS</t>
  </si>
  <si>
    <t>00T3s00002JUni1</t>
  </si>
  <si>
    <t>2204051805129010</t>
  </si>
  <si>
    <t>SMAC22538</t>
  </si>
  <si>
    <t>25754127210</t>
  </si>
  <si>
    <t xml:space="preserve">MARTHA CECILIA RINCON </t>
  </si>
  <si>
    <t>00T3s00002JUqCI</t>
  </si>
  <si>
    <t>2204051805139183</t>
  </si>
  <si>
    <t>SMAC22540</t>
  </si>
  <si>
    <t>25754125344</t>
  </si>
  <si>
    <t>YOLANDA  ROJAS DE CHAPARRO</t>
  </si>
  <si>
    <t>00T3s00002JUqCJ</t>
  </si>
  <si>
    <t>2204051805151867</t>
  </si>
  <si>
    <t>SMAC22541</t>
  </si>
  <si>
    <t>25754183220</t>
  </si>
  <si>
    <t>LUZ MARINA RUBIO GARCIA</t>
  </si>
  <si>
    <t>00T3s00002JUniX</t>
  </si>
  <si>
    <t>2204051805164689</t>
  </si>
  <si>
    <t>SMAC22543</t>
  </si>
  <si>
    <t>2575423494</t>
  </si>
  <si>
    <t xml:space="preserve">VICTOR ANTONIO MELO </t>
  </si>
  <si>
    <t>00T3s00002JUniY</t>
  </si>
  <si>
    <t>2204051805176228</t>
  </si>
  <si>
    <t>SMAC22615</t>
  </si>
  <si>
    <t>25754126448</t>
  </si>
  <si>
    <t>CARLINA  VILLAMIZAR RAMON</t>
  </si>
  <si>
    <t>00T3s00002JUqCK</t>
  </si>
  <si>
    <t>2204051805185941</t>
  </si>
  <si>
    <t>SMAC22628</t>
  </si>
  <si>
    <t>25754127188</t>
  </si>
  <si>
    <t>MARIA BIVIANA WILCHES ESPINOSA</t>
  </si>
  <si>
    <t>5022139200</t>
  </si>
  <si>
    <t>2205022139464274</t>
  </si>
  <si>
    <t>SMAC22808</t>
  </si>
  <si>
    <t>25754134136</t>
  </si>
  <si>
    <t>LIAM DAVID ARDILA BASTO</t>
  </si>
  <si>
    <t>6042240166</t>
  </si>
  <si>
    <t>2206042240385392</t>
  </si>
  <si>
    <t>SMAC22858</t>
  </si>
  <si>
    <t>25754125535</t>
  </si>
  <si>
    <t>LUZ MERY GONZALEZ SANCHEZ</t>
  </si>
  <si>
    <t>5061300003</t>
  </si>
  <si>
    <t>2205061300074831</t>
  </si>
  <si>
    <t>SMAC22859</t>
  </si>
  <si>
    <t>5061300010</t>
  </si>
  <si>
    <t>2205061300208203</t>
  </si>
  <si>
    <t>SMAC23028</t>
  </si>
  <si>
    <t>25754132879</t>
  </si>
  <si>
    <t>NIDIA JOHANNA GALVIS GUERRERO</t>
  </si>
  <si>
    <t>7041627923</t>
  </si>
  <si>
    <t/>
  </si>
  <si>
    <t>2207041627327116</t>
  </si>
  <si>
    <t>SMAC23050</t>
  </si>
  <si>
    <t>25754126656</t>
  </si>
  <si>
    <t>MARIA DEL ROSARIO CUERVO DE ROZO</t>
  </si>
  <si>
    <t>2207041627342296</t>
  </si>
  <si>
    <t>SMAC23171</t>
  </si>
  <si>
    <t>222</t>
  </si>
  <si>
    <t xml:space="preserve">   </t>
  </si>
  <si>
    <t>No Especificado</t>
  </si>
  <si>
    <t>7110932411</t>
  </si>
  <si>
    <t>2207110932546790</t>
  </si>
  <si>
    <t>SMT12487</t>
  </si>
  <si>
    <t>2111051002245625</t>
  </si>
  <si>
    <t>SMT12839</t>
  </si>
  <si>
    <t>257547067</t>
  </si>
  <si>
    <t>FREDY NICOLAS RESTREPO SANDOVAL</t>
  </si>
  <si>
    <t>2111051022594994</t>
  </si>
  <si>
    <t>SMT12856</t>
  </si>
  <si>
    <t>25754139730</t>
  </si>
  <si>
    <t>MARIA PETRA OROZCO DUEÑES</t>
  </si>
  <si>
    <t>2111051023005018</t>
  </si>
  <si>
    <t>SMT12863</t>
  </si>
  <si>
    <t>25754128718</t>
  </si>
  <si>
    <t>JAPSY DAYANA MARTIN CHAPARRO</t>
  </si>
  <si>
    <t>2111051023014477</t>
  </si>
  <si>
    <t>SMT12900</t>
  </si>
  <si>
    <t>25754152178</t>
  </si>
  <si>
    <t>MARIANA PAOLA MEDINA VILLASMIL</t>
  </si>
  <si>
    <t>2203101549377650</t>
  </si>
  <si>
    <t>SMT12901</t>
  </si>
  <si>
    <t>25754125998</t>
  </si>
  <si>
    <t>MARTHA CECILIA SOSA POVEDA</t>
  </si>
  <si>
    <t>2111051220547674</t>
  </si>
  <si>
    <t>SMT12912</t>
  </si>
  <si>
    <t>25754125717</t>
  </si>
  <si>
    <t>MARCELINO  ROJAS CAMBEROS</t>
  </si>
  <si>
    <t>00T3s000023pQZv</t>
  </si>
  <si>
    <t>2111051233359301</t>
  </si>
  <si>
    <t>SMT12951</t>
  </si>
  <si>
    <t>3080911429</t>
  </si>
  <si>
    <t>2203080911145534</t>
  </si>
  <si>
    <t>SMT12953</t>
  </si>
  <si>
    <t>25754131263</t>
  </si>
  <si>
    <t>PRISCILA  NEISA IRREÑO</t>
  </si>
  <si>
    <t>00T3s000025iuK7</t>
  </si>
  <si>
    <t>2111051233375223</t>
  </si>
  <si>
    <t>SMT12954</t>
  </si>
  <si>
    <t>25754151252</t>
  </si>
  <si>
    <t>LUZ STELLA MAYORGA GOMEZ</t>
  </si>
  <si>
    <t>00T3s000025ADjS</t>
  </si>
  <si>
    <t>2111051233382945</t>
  </si>
  <si>
    <t>SMT13270</t>
  </si>
  <si>
    <t>25754125222</t>
  </si>
  <si>
    <t>MARIA LIBIA MARTINEZ SOTO</t>
  </si>
  <si>
    <t>00T3S000028FIXG</t>
  </si>
  <si>
    <t>2109150845024154</t>
  </si>
  <si>
    <t>SMT13274</t>
  </si>
  <si>
    <t>2202051151374283</t>
  </si>
  <si>
    <t>SMT13296</t>
  </si>
  <si>
    <t>25754139333</t>
  </si>
  <si>
    <t>MARIA LUCILA CABEZAS GUZMAN</t>
  </si>
  <si>
    <t>2111051256316513</t>
  </si>
  <si>
    <t>SMT13593</t>
  </si>
  <si>
    <t>7C73D4DDED77112D5638BA679ADEC9B2</t>
  </si>
  <si>
    <t>MAGALY MARIA MEDINA DE VILLASMIL</t>
  </si>
  <si>
    <t>5041236169</t>
  </si>
  <si>
    <t>2205041236178050</t>
  </si>
  <si>
    <t>SMT16236</t>
  </si>
  <si>
    <t>47980416897</t>
  </si>
  <si>
    <t>YAN CARLOS RETAMOZO NAVARRO</t>
  </si>
  <si>
    <t>CO4798017011</t>
  </si>
  <si>
    <t>5041233313</t>
  </si>
  <si>
    <t>2205041233299449</t>
  </si>
  <si>
    <t>SMAC17615</t>
  </si>
  <si>
    <t>SMAC17620</t>
  </si>
  <si>
    <t>SMT12568</t>
  </si>
  <si>
    <t>SMAC17626</t>
  </si>
  <si>
    <t>SMAC17627</t>
  </si>
  <si>
    <t>SMAC17628</t>
  </si>
  <si>
    <t>SMAC17629</t>
  </si>
  <si>
    <t>SMAC17664</t>
  </si>
  <si>
    <t>SMAC17666</t>
  </si>
  <si>
    <t>SMAC17668</t>
  </si>
  <si>
    <t>SMAC17702</t>
  </si>
  <si>
    <t>SMAC17703</t>
  </si>
  <si>
    <t>SMAC17711</t>
  </si>
  <si>
    <t>SMAC17734</t>
  </si>
  <si>
    <t>SMAC17740</t>
  </si>
  <si>
    <t>SMAC17741</t>
  </si>
  <si>
    <t>SMAC17742</t>
  </si>
  <si>
    <t>SMT12584</t>
  </si>
  <si>
    <t>CSU09410</t>
  </si>
  <si>
    <t>SMAC17752</t>
  </si>
  <si>
    <t>SMAC17754</t>
  </si>
  <si>
    <t>SMAC17755</t>
  </si>
  <si>
    <t>SMAC17756</t>
  </si>
  <si>
    <t>SMAC17766</t>
  </si>
  <si>
    <t>SMAC17767</t>
  </si>
  <si>
    <t>SMAC17768</t>
  </si>
  <si>
    <t>SMAC17769</t>
  </si>
  <si>
    <t>SMAC17773</t>
  </si>
  <si>
    <t>SMAC17774</t>
  </si>
  <si>
    <t>SMAC17775</t>
  </si>
  <si>
    <t>SMAC17776</t>
  </si>
  <si>
    <t>SMAC17777</t>
  </si>
  <si>
    <t>SMAC17783</t>
  </si>
  <si>
    <t>SMAC17784</t>
  </si>
  <si>
    <t>SMAC17785</t>
  </si>
  <si>
    <t>SMAC17788</t>
  </si>
  <si>
    <t>SMAC17793</t>
  </si>
  <si>
    <t>SMAC17794</t>
  </si>
  <si>
    <t>SMT12588</t>
  </si>
  <si>
    <t>SMT12589</t>
  </si>
  <si>
    <t>SMAC17798</t>
  </si>
  <si>
    <t>SMAC17799</t>
  </si>
  <si>
    <t>SMAC17805</t>
  </si>
  <si>
    <t>SMAC17806</t>
  </si>
  <si>
    <t>SMAC17807</t>
  </si>
  <si>
    <t>SMAC17808</t>
  </si>
  <si>
    <t>SMAC17809</t>
  </si>
  <si>
    <t>SMAC17810</t>
  </si>
  <si>
    <t>SMAC17811</t>
  </si>
  <si>
    <t>SMAC17812</t>
  </si>
  <si>
    <t>SMAC17813</t>
  </si>
  <si>
    <t>SMAC17814</t>
  </si>
  <si>
    <t>SMAC17816</t>
  </si>
  <si>
    <t>SMAC17818</t>
  </si>
  <si>
    <t>SMAC17823</t>
  </si>
  <si>
    <t>SMAC17824</t>
  </si>
  <si>
    <t>SMAC17852</t>
  </si>
  <si>
    <t>SMAC17858</t>
  </si>
  <si>
    <t>SMAC17860</t>
  </si>
  <si>
    <t>SMAC17870</t>
  </si>
  <si>
    <t>SMAC17871</t>
  </si>
  <si>
    <t>SMAC17872</t>
  </si>
  <si>
    <t>SMAC17873</t>
  </si>
  <si>
    <t>SMAC17874</t>
  </si>
  <si>
    <t>SMAC17876</t>
  </si>
  <si>
    <t>SMAC17877</t>
  </si>
  <si>
    <t>SMAC17878</t>
  </si>
  <si>
    <t>SMAC17881</t>
  </si>
  <si>
    <t>SMAC17884</t>
  </si>
  <si>
    <t>SMAC17899</t>
  </si>
  <si>
    <t>SMAC17909</t>
  </si>
  <si>
    <t>SMAC17911</t>
  </si>
  <si>
    <t>SMAC17912</t>
  </si>
  <si>
    <t>SMAC17914</t>
  </si>
  <si>
    <t>SMAC17917</t>
  </si>
  <si>
    <t>SMAC17921</t>
  </si>
  <si>
    <t>SMAC17922</t>
  </si>
  <si>
    <t>SMAC17923</t>
  </si>
  <si>
    <t>SMAC17931</t>
  </si>
  <si>
    <t>SMT12612</t>
  </si>
  <si>
    <t>COM12913</t>
  </si>
  <si>
    <t>COM12914</t>
  </si>
  <si>
    <t>COM12915</t>
  </si>
  <si>
    <t>SMT12616</t>
  </si>
  <si>
    <t>SMT12617</t>
  </si>
  <si>
    <t>SMAC17955</t>
  </si>
  <si>
    <t>SMAC17964</t>
  </si>
  <si>
    <t>SMAC17965</t>
  </si>
  <si>
    <t>SMAC17980</t>
  </si>
  <si>
    <t>SMAC17996</t>
  </si>
  <si>
    <t>SMAC18001</t>
  </si>
  <si>
    <t>COM12924</t>
  </si>
  <si>
    <t>SMAC18013</t>
  </si>
  <si>
    <t>SMAC18022</t>
  </si>
  <si>
    <t>SMT12633</t>
  </si>
  <si>
    <t>SMAC18057</t>
  </si>
  <si>
    <t>SMAC18082</t>
  </si>
  <si>
    <t>SMAC18088</t>
  </si>
  <si>
    <t>SMT12651</t>
  </si>
  <si>
    <t>SMT12652</t>
  </si>
  <si>
    <t>SMAC17982</t>
  </si>
  <si>
    <t>SMAC18102</t>
  </si>
  <si>
    <t>SMAC18118</t>
  </si>
  <si>
    <t>SMAC18119</t>
  </si>
  <si>
    <t>SMAC18121</t>
  </si>
  <si>
    <t>SMAC18122</t>
  </si>
  <si>
    <t>SMAC18134</t>
  </si>
  <si>
    <t>SMT12662</t>
  </si>
  <si>
    <t>SMAC18160</t>
  </si>
  <si>
    <t>SMAC18161</t>
  </si>
  <si>
    <t>SMAC18165</t>
  </si>
  <si>
    <t>SMT12675</t>
  </si>
  <si>
    <t>SMT12676</t>
  </si>
  <si>
    <t>SMT12677</t>
  </si>
  <si>
    <t>SMT12682</t>
  </si>
  <si>
    <t>SMT12683</t>
  </si>
  <si>
    <t>SMAC18225</t>
  </si>
  <si>
    <t>SMAC18236</t>
  </si>
  <si>
    <t>SMAC18247</t>
  </si>
  <si>
    <t>SMAC18253</t>
  </si>
  <si>
    <t>SMT12701</t>
  </si>
  <si>
    <t>SMAC18275</t>
  </si>
  <si>
    <t>SMAC18298</t>
  </si>
  <si>
    <t>SMT12713</t>
  </si>
  <si>
    <t>SMAC18357</t>
  </si>
  <si>
    <t>SMT12717</t>
  </si>
  <si>
    <t>SMAC18364</t>
  </si>
  <si>
    <t>SMT12740</t>
  </si>
  <si>
    <t>SMAC18504</t>
  </si>
  <si>
    <t>SMAC18539</t>
  </si>
  <si>
    <t>SMAC18630</t>
  </si>
  <si>
    <t>SMAC18632</t>
  </si>
  <si>
    <t>SMAC18635</t>
  </si>
  <si>
    <t>SMAC18650</t>
  </si>
  <si>
    <t>SMAC18667</t>
  </si>
  <si>
    <t>SMAC18672</t>
  </si>
  <si>
    <t>SMAC18708</t>
  </si>
  <si>
    <t>SMAC18713</t>
  </si>
  <si>
    <t>SMAC18717</t>
  </si>
  <si>
    <t>SMAC19293</t>
  </si>
  <si>
    <t>SMAC19358</t>
  </si>
  <si>
    <t>SMAC19576</t>
  </si>
  <si>
    <t>SMAC20512</t>
  </si>
  <si>
    <t>SMAC20513</t>
  </si>
  <si>
    <t>SMAC20514</t>
  </si>
  <si>
    <t>SMAC20516</t>
  </si>
  <si>
    <t>SMAC20517</t>
  </si>
  <si>
    <t>SMAC20518</t>
  </si>
  <si>
    <t>SMAC20519</t>
  </si>
  <si>
    <t>SMAC20520</t>
  </si>
  <si>
    <t>CSU09558</t>
  </si>
  <si>
    <t>SMAC20675</t>
  </si>
  <si>
    <t>SMAC20696</t>
  </si>
  <si>
    <t>SMAC20699</t>
  </si>
  <si>
    <t>SMAC20795</t>
  </si>
  <si>
    <t>SMAC21557</t>
  </si>
  <si>
    <t>Pruebas COVID</t>
  </si>
  <si>
    <t>Factura</t>
  </si>
  <si>
    <t>Fecha</t>
  </si>
  <si>
    <t>Saldo</t>
  </si>
  <si>
    <t>COD_DEVOLUCION</t>
  </si>
  <si>
    <t>FECHA_DEVOLUCION</t>
  </si>
  <si>
    <t>FECHA_LLEGADA_APLISALUD</t>
  </si>
  <si>
    <t>IPS</t>
  </si>
  <si>
    <t>NOMBRE</t>
  </si>
  <si>
    <t>MOTIVO_ESPECIFICO</t>
  </si>
  <si>
    <t>DESCRIPCION</t>
  </si>
  <si>
    <t>OBSERVACIONES</t>
  </si>
  <si>
    <t>DF-259241831672</t>
  </si>
  <si>
    <t>30/10/2020 12:00:00 a.m.</t>
  </si>
  <si>
    <t>2/10/2020 12:00:00 a.m.</t>
  </si>
  <si>
    <t>EMPRESA DE SALUD EMPRESA SOCIAL DEL ESTADO DEL MUNICIPIO  DE SOACHA  (257540007501)</t>
  </si>
  <si>
    <t>Tamayo Vasco Lady Tatiana</t>
  </si>
  <si>
    <t>Autorización principal no existe o no corresponde al prestador del servicio de salud</t>
  </si>
  <si>
    <t>Se realiza devolución de factura 500002 correspondiente  a los servicios de PYP prestados durante el periodo comprendido entre el 01/08/2020 y 31/08/2020 dado que no anexan prefactura que autoriza el valor liquidado. requisito indspensable para su radicacion y  proceso de auditoria y pago. favor realizar las correcciones pertinentes y radicar nuevamente la factura con su respectiva prefactura para  proceso de auditoria de la misma.</t>
  </si>
  <si>
    <t>DF-25765434103533</t>
  </si>
  <si>
    <t>7/12/2021 12:00:00 a.m.</t>
  </si>
  <si>
    <t xml:space="preserve">Pinzon  Ascani Yudith  </t>
  </si>
  <si>
    <t>Faltan soportes de justificación para recobros (Comité Técnico Científico. (CTC). Accidente de trabajo o enfermedad profesional (ATEP). tutelas)</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</si>
  <si>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t>
  </si>
  <si>
    <t>DF-25765434103534</t>
  </si>
  <si>
    <t>DF-25765434103535</t>
  </si>
  <si>
    <t>DF-25765434103536</t>
  </si>
  <si>
    <t>DF-25765434103537</t>
  </si>
  <si>
    <t>DF-25765434103538</t>
  </si>
  <si>
    <t>DF-9493077312980</t>
  </si>
  <si>
    <t>2/02/2021 12:00:00 a.m.</t>
  </si>
  <si>
    <t>Mancera Estupiñan Manuel Ernesto</t>
  </si>
  <si>
    <t>Se realiza devolución de la factura correspondiente a cobro SARS COV2 COVID 19 ANTIGENO. dado que la IPS no anexan los requisitos exigidos por el ADRES. se observa que no anexan el registro INVIMA para las pruebas de anticuerpos y de antígenos. tampoco adjuntan el pdf del resultado cargado en la plataforma SISMUESTRAS. ni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reporte.Una vez subsanado el motivo de devolución. se solicita a la IPS radicar en el portal aplistaff para continuar con la auditoria.</t>
  </si>
  <si>
    <t>DF-9493077312981</t>
  </si>
  <si>
    <t>DF-9493077312982</t>
  </si>
  <si>
    <t>DF-9493077312983</t>
  </si>
  <si>
    <t>DF-9493077312984</t>
  </si>
  <si>
    <t>DF-9493077312985</t>
  </si>
  <si>
    <t>DF-9493077312986</t>
  </si>
  <si>
    <t>DF-9493077312987</t>
  </si>
  <si>
    <t>DF-9493077312988</t>
  </si>
  <si>
    <t>DF-9493077312989</t>
  </si>
  <si>
    <t>DF-9493077312990</t>
  </si>
  <si>
    <t>DF-9493077312991</t>
  </si>
  <si>
    <t>DF-9493077312992</t>
  </si>
  <si>
    <t>DF-9493077312993</t>
  </si>
  <si>
    <t>DF-9493077312994</t>
  </si>
  <si>
    <t>DF-9493077312995</t>
  </si>
  <si>
    <t>DF-9493077312996</t>
  </si>
  <si>
    <t>DF-9493077312997</t>
  </si>
  <si>
    <t>DF-9493077312998</t>
  </si>
  <si>
    <t>DF-9493077312999</t>
  </si>
  <si>
    <t>DF-9493077313000</t>
  </si>
  <si>
    <t>DF-9493077313001</t>
  </si>
  <si>
    <t>DF-9493077313002</t>
  </si>
  <si>
    <t>DF-9493077313003</t>
  </si>
  <si>
    <t>DF-9493077313972</t>
  </si>
  <si>
    <t>25/02/2021 12:00:00 a.m.</t>
  </si>
  <si>
    <t>Se realiza devolución de la factura correspondiente a cobro SARS COV2 COVID 19 ANTIGENO. dado que la IPS no anexan los requisitos exigidos por el ADRES. se observa que no anexan el rtesultado de la toma del laboratorio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</si>
  <si>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DF-9493077313973</t>
  </si>
  <si>
    <t>DF-9493077313974</t>
  </si>
  <si>
    <t>DF-9493077313975</t>
  </si>
  <si>
    <t>DF-9493077313976</t>
  </si>
  <si>
    <t>DF-9493077313977</t>
  </si>
  <si>
    <t>DF-9493077313978</t>
  </si>
  <si>
    <t>DF-9493077313979</t>
  </si>
  <si>
    <t>DF-9493077313980</t>
  </si>
  <si>
    <t>DF-9493077313981</t>
  </si>
  <si>
    <t>DF-9493077313982</t>
  </si>
  <si>
    <t>DF-9493077313983</t>
  </si>
  <si>
    <t>DF-9493077313984</t>
  </si>
  <si>
    <t>DF-9493077313985</t>
  </si>
  <si>
    <t>DF-9493077313986</t>
  </si>
  <si>
    <t>DF-9493077313987</t>
  </si>
  <si>
    <t>DF-9493077313988</t>
  </si>
  <si>
    <t>DF-9493077313989</t>
  </si>
  <si>
    <t>DF-9493077313990</t>
  </si>
  <si>
    <t>DF-9493077313991</t>
  </si>
  <si>
    <t>DF-9493077313992</t>
  </si>
  <si>
    <t>DF-9493077313993</t>
  </si>
  <si>
    <t>DF-9493077313994</t>
  </si>
  <si>
    <t>DF-9493077313995</t>
  </si>
  <si>
    <t>DF-9493077313996</t>
  </si>
  <si>
    <t>DF-9493077313997</t>
  </si>
  <si>
    <t>CSU9410</t>
  </si>
  <si>
    <t>DF-9493077313998</t>
  </si>
  <si>
    <t>DF-9493077313999</t>
  </si>
  <si>
    <t>DF-9493077314000</t>
  </si>
  <si>
    <t>DF-9493077314001</t>
  </si>
  <si>
    <t>DF-9493077314002</t>
  </si>
  <si>
    <t>DF-9493077314003</t>
  </si>
  <si>
    <t>DF-9493077314004</t>
  </si>
  <si>
    <t>DF-9493077314005</t>
  </si>
  <si>
    <t>DF-9493077314006</t>
  </si>
  <si>
    <t>DF-9493077314007</t>
  </si>
  <si>
    <t>DF-9493077314008</t>
  </si>
  <si>
    <t>DF-9493077314009</t>
  </si>
  <si>
    <t>DF-9493077314010</t>
  </si>
  <si>
    <t>DF-9493077314011</t>
  </si>
  <si>
    <t>DF-9493077314012</t>
  </si>
  <si>
    <t>DF-9493077314013</t>
  </si>
  <si>
    <t>DF-9493077314014</t>
  </si>
  <si>
    <t>DF-9493077314015</t>
  </si>
  <si>
    <t>DF-9493077314016</t>
  </si>
  <si>
    <t>DF-9493077314017</t>
  </si>
  <si>
    <t>DF-9493077314018</t>
  </si>
  <si>
    <t>DF-9493077314019</t>
  </si>
  <si>
    <t>DF-9493077314020</t>
  </si>
  <si>
    <t>DF-9493077314021</t>
  </si>
  <si>
    <t>DF-9493077314022</t>
  </si>
  <si>
    <t>DF-9493077314023</t>
  </si>
  <si>
    <t>DF-9493077314024</t>
  </si>
  <si>
    <t>DF-9493077314025</t>
  </si>
  <si>
    <t>DF-9493077314026</t>
  </si>
  <si>
    <t>DF-9493077314027</t>
  </si>
  <si>
    <t>DF-9493077314028</t>
  </si>
  <si>
    <t>DF-9493077314029</t>
  </si>
  <si>
    <t>DF-9493077314030</t>
  </si>
  <si>
    <t>DF-9493077314031</t>
  </si>
  <si>
    <t>DF-9493077314032</t>
  </si>
  <si>
    <t>DF-9493077314033</t>
  </si>
  <si>
    <t>DF-9493077314034</t>
  </si>
  <si>
    <t>DF-9493077314035</t>
  </si>
  <si>
    <t>DF-9493077314036</t>
  </si>
  <si>
    <t>DF-9493077314037</t>
  </si>
  <si>
    <t>DF-9493077314038</t>
  </si>
  <si>
    <t>DF-9493077314039</t>
  </si>
  <si>
    <t>DF-9493077314040</t>
  </si>
  <si>
    <t>DF-9493077314041</t>
  </si>
  <si>
    <t>DF-9493077314042</t>
  </si>
  <si>
    <t>DF-9493077314043</t>
  </si>
  <si>
    <t>DF-9493077314044</t>
  </si>
  <si>
    <t>DF-9493077314045</t>
  </si>
  <si>
    <t>DF-9493077314046</t>
  </si>
  <si>
    <t>DF-9493077314047</t>
  </si>
  <si>
    <t>DF-9493077314048</t>
  </si>
  <si>
    <t>DF-9493077314049</t>
  </si>
  <si>
    <t>DF-9493077314050</t>
  </si>
  <si>
    <t>DF-9493077314051</t>
  </si>
  <si>
    <t>DF-9493077314052</t>
  </si>
  <si>
    <t>DF-9493077314053</t>
  </si>
  <si>
    <t>DF-9493077314054</t>
  </si>
  <si>
    <t>DF-9493077314055</t>
  </si>
  <si>
    <t>DF-9493077314056</t>
  </si>
  <si>
    <t>DF-9493077314057</t>
  </si>
  <si>
    <t>DF-9493077314058</t>
  </si>
  <si>
    <t>DF-9493077314059</t>
  </si>
  <si>
    <t>DF-9493077314060</t>
  </si>
  <si>
    <t>DF-9493077314061</t>
  </si>
  <si>
    <t>DF-9493077314062</t>
  </si>
  <si>
    <t>DF-9493077314063</t>
  </si>
  <si>
    <t>DF-9493077314064</t>
  </si>
  <si>
    <t>DF-9493077314065</t>
  </si>
  <si>
    <t>DF-9493077314066</t>
  </si>
  <si>
    <t>DF-9493077314067</t>
  </si>
  <si>
    <t>DF-9493077314068</t>
  </si>
  <si>
    <t>DF-9493077314069</t>
  </si>
  <si>
    <t>DF-9493077314070</t>
  </si>
  <si>
    <t>DF-9493077314071</t>
  </si>
  <si>
    <t>DF-9493077314072</t>
  </si>
  <si>
    <t>DF-9493077314073</t>
  </si>
  <si>
    <t>DF-9493077314074</t>
  </si>
  <si>
    <t>DF-9493077314075</t>
  </si>
  <si>
    <t>DF-9493077314781</t>
  </si>
  <si>
    <t>5/04/2021 12:00:00 a.m.</t>
  </si>
  <si>
    <t>8/03/2021 12:00:00 a.m.</t>
  </si>
  <si>
    <t>Se realiza devolución de la factura SMAC 18225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</si>
  <si>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DF-9493077314782</t>
  </si>
  <si>
    <t>Se realiza devolución de la factura correspondiente a cobro SARS COV2 COVID 19 ANTIGENO. dado que la IPS no anexan los requisitos exigidos por el ADRES. se observa que no anexan el resultado de la toma del laboratorio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</si>
  <si>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DF-9493077314783</t>
  </si>
  <si>
    <t>DF-9493077314784</t>
  </si>
  <si>
    <t>DF-9493077314785</t>
  </si>
  <si>
    <t>DF-9493077314786</t>
  </si>
  <si>
    <t>DF-9493077314787</t>
  </si>
  <si>
    <t>DF-9493077314788</t>
  </si>
  <si>
    <t>DF-9493077314789</t>
  </si>
  <si>
    <t>DF-9493077314790</t>
  </si>
  <si>
    <t>DF-9493077314791</t>
  </si>
  <si>
    <t>DF-9493077314792</t>
  </si>
  <si>
    <t>DF-9493077314793</t>
  </si>
  <si>
    <t>DF-9493077314794</t>
  </si>
  <si>
    <t>DF-9493077314795</t>
  </si>
  <si>
    <t>DF-9493077314796</t>
  </si>
  <si>
    <t>DF-9493077314797</t>
  </si>
  <si>
    <t>DF-9493077314798</t>
  </si>
  <si>
    <t>DF-9493077314799</t>
  </si>
  <si>
    <t>DF-9493077314800</t>
  </si>
  <si>
    <t>DF-9493077314801</t>
  </si>
  <si>
    <t>DF-9493077314802</t>
  </si>
  <si>
    <t>DF-9493077314803</t>
  </si>
  <si>
    <t>DF-9493077314804</t>
  </si>
  <si>
    <t>DF-9493077314805</t>
  </si>
  <si>
    <t>DF-9493077314971</t>
  </si>
  <si>
    <t>4/05/2021 12:00:00 a.m.</t>
  </si>
  <si>
    <t>Se realiza devolución de la factura correspondiente a cobro SARS COV2 COVID 19 ANTIGENO. dado que la IPS no anexan los requisitos exigidos por el ADRES. se observa que no anexan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</si>
  <si>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DF-9493077314972</t>
  </si>
  <si>
    <t>DF-9493077314973</t>
  </si>
  <si>
    <t>DF-9493077314974</t>
  </si>
  <si>
    <t>DF-9493077314975</t>
  </si>
  <si>
    <t>DF-9493077314976</t>
  </si>
  <si>
    <t>DF-9493077314977</t>
  </si>
  <si>
    <t>DF-9493077314978</t>
  </si>
  <si>
    <t>DF-9493077314979</t>
  </si>
  <si>
    <t>DF-9493077314980</t>
  </si>
  <si>
    <t>DF-9493077314981</t>
  </si>
  <si>
    <t>DF-9493077314982</t>
  </si>
  <si>
    <t>DF-9493077315340</t>
  </si>
  <si>
    <t>2/06/2021 12:00:00 a.m.</t>
  </si>
  <si>
    <t>Se realiza devolución de la factura correspondiente a cobro SARS COV2 COVID 19 ANTIGENO. dado que la IPS no anexan los requisitos exigidos por el ADRES. se observa que no anexan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</si>
  <si>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DF-9493077315341</t>
  </si>
  <si>
    <t>DF-9493077315342</t>
  </si>
  <si>
    <t>DF-9493077315343</t>
  </si>
  <si>
    <t>DF-9493077315344</t>
  </si>
  <si>
    <t>DF-9493077315345</t>
  </si>
  <si>
    <t>DF-9493077315346</t>
  </si>
  <si>
    <t>DF-9493077315347</t>
  </si>
  <si>
    <t>DF-9493077315348</t>
  </si>
  <si>
    <t>DF-9493077315349</t>
  </si>
  <si>
    <t>DF-9493077315350</t>
  </si>
  <si>
    <t>DF-9493077315351</t>
  </si>
  <si>
    <t>DF-9493077315352</t>
  </si>
  <si>
    <t>DF-9493077315353</t>
  </si>
  <si>
    <t>DF-9493077315354</t>
  </si>
  <si>
    <t>DF-9493077315355</t>
  </si>
  <si>
    <t>DF-9493077315356</t>
  </si>
  <si>
    <t>DF-9493077315357</t>
  </si>
  <si>
    <t>DF-9493077315358</t>
  </si>
  <si>
    <t>DF-9493077315359</t>
  </si>
  <si>
    <t>DF-9493077315360</t>
  </si>
  <si>
    <t>DF-9493077315361</t>
  </si>
  <si>
    <t>DF-9493077315362</t>
  </si>
  <si>
    <t>DF-9493077315469</t>
  </si>
  <si>
    <t>18/06/2021 12:00:00 a.m.</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</si>
  <si>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</si>
  <si>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DF-9493077315470</t>
  </si>
  <si>
    <t>DF-9493077315471</t>
  </si>
  <si>
    <t>DF-9493077315472</t>
  </si>
  <si>
    <t>DF-9493077315473</t>
  </si>
  <si>
    <t>DF-9493077315474</t>
  </si>
  <si>
    <t>DF-9493077315475</t>
  </si>
  <si>
    <t>DF-9493077315476</t>
  </si>
  <si>
    <t>DF-9493077315477</t>
  </si>
  <si>
    <t>DF-9493077315478</t>
  </si>
  <si>
    <t>Se realiza devolución de la factura correspondiente a cobro SARS COV2 COVID 19 ANTIGENO. dado que la IPS no anexan los requisitos exigidos por el ADRES. se observa que no anexan el resultado de la toma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</si>
  <si>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DF-9493077315479</t>
  </si>
  <si>
    <t>DF-9493077315480</t>
  </si>
  <si>
    <t>DF-9493077315481</t>
  </si>
  <si>
    <t>DF-9493077315482</t>
  </si>
  <si>
    <t>DF-9493077315483</t>
  </si>
  <si>
    <t>DF-9493077315484</t>
  </si>
  <si>
    <t>DF-9493077315485</t>
  </si>
  <si>
    <t>DF-9493077315486</t>
  </si>
  <si>
    <t>DF-9493077315487</t>
  </si>
  <si>
    <t>DF-9493077315488</t>
  </si>
  <si>
    <t>DF-9493077315489</t>
  </si>
  <si>
    <t>DF-9493077315490</t>
  </si>
  <si>
    <t>DF-9493077315491</t>
  </si>
  <si>
    <t>DF-9493077315492</t>
  </si>
  <si>
    <t>DF-9493077315493</t>
  </si>
  <si>
    <t>DF-9493077315494</t>
  </si>
  <si>
    <t>DF-9493077315495</t>
  </si>
  <si>
    <t>DF-9493077315496</t>
  </si>
  <si>
    <t>DF-9493077315497</t>
  </si>
  <si>
    <t>DF-9493077315498</t>
  </si>
  <si>
    <t>DF-9493077315499</t>
  </si>
  <si>
    <t>DF-9493077315500</t>
  </si>
  <si>
    <t>DF-9493077315501</t>
  </si>
  <si>
    <t>DF-9493077315502</t>
  </si>
  <si>
    <t>DF-9493077315503</t>
  </si>
  <si>
    <t>DF-9493077315504</t>
  </si>
  <si>
    <t>DF-9493077315505</t>
  </si>
  <si>
    <t>DF-9493077315506</t>
  </si>
  <si>
    <t>DF-9493077315507</t>
  </si>
  <si>
    <t>DF-9493077315508</t>
  </si>
  <si>
    <t>DF-9493077315509</t>
  </si>
  <si>
    <t>DF-9493077315510</t>
  </si>
  <si>
    <t>DF-9493077316807</t>
  </si>
  <si>
    <t>5/08/2021 12:00:00 a.m.</t>
  </si>
  <si>
    <t>DF-9493077316808</t>
  </si>
  <si>
    <t>DF-9493077316809</t>
  </si>
  <si>
    <t>DF-9493077316810</t>
  </si>
  <si>
    <t>DF-9493077316816</t>
  </si>
  <si>
    <t>6/08/2021 12:00:00 a.m.</t>
  </si>
  <si>
    <t>e realiza devolución de la factura correspondiente a cobro SARS COV2 COVID 19 ANTIGENO. dado que la IPS no anexan los requisitos exigidos por el ADRES. se observa que no anexan el resultado de la toma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</si>
  <si>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DF-9493077316817</t>
  </si>
  <si>
    <t>DF-9493077316818</t>
  </si>
  <si>
    <t>DF-9493077316819</t>
  </si>
  <si>
    <t>DF-9493077316820</t>
  </si>
  <si>
    <t>DF-9493077316821</t>
  </si>
  <si>
    <t>DF-9493077316822</t>
  </si>
  <si>
    <t>DF-9493077316823</t>
  </si>
  <si>
    <t>DF-9493077316824</t>
  </si>
  <si>
    <t>DF-9493077316825</t>
  </si>
  <si>
    <t>DF-9493077316826</t>
  </si>
  <si>
    <t>DF-9493077316827</t>
  </si>
  <si>
    <t>DF-9493077316828</t>
  </si>
  <si>
    <t>DF-9493077316829</t>
  </si>
  <si>
    <t>DF-9493077316830</t>
  </si>
  <si>
    <t>DF-9493077316831</t>
  </si>
  <si>
    <t>DF-9493077316832</t>
  </si>
  <si>
    <t>DF-9493077316833</t>
  </si>
  <si>
    <t>DF-9493077316834</t>
  </si>
  <si>
    <t>DF-9493077316835</t>
  </si>
  <si>
    <t>DF-9493077316836</t>
  </si>
  <si>
    <t>DF-9493077316837</t>
  </si>
  <si>
    <t>DF-9493077316838</t>
  </si>
  <si>
    <t>DF-9493077316839</t>
  </si>
  <si>
    <t>DF-9493077316840</t>
  </si>
  <si>
    <t>DF-9493077316841</t>
  </si>
  <si>
    <t>DF-9493077316842</t>
  </si>
  <si>
    <t>DF-9493077316843</t>
  </si>
  <si>
    <t>DF-9493077316844</t>
  </si>
  <si>
    <t>DF-9493077316845</t>
  </si>
  <si>
    <t>DF-9493077316846</t>
  </si>
  <si>
    <t>DF-9493077316847</t>
  </si>
  <si>
    <t>DF-9493077316848</t>
  </si>
  <si>
    <t>DF-9493077316849</t>
  </si>
  <si>
    <t>DF-9493077316850</t>
  </si>
  <si>
    <t>DF-9493077316851</t>
  </si>
  <si>
    <t>DF-9493077316852</t>
  </si>
  <si>
    <t>DF-9493077316853</t>
  </si>
  <si>
    <t>DF-9493077316854</t>
  </si>
  <si>
    <t>DF-9493077316855</t>
  </si>
  <si>
    <t>DF-9493077316856</t>
  </si>
  <si>
    <t>DF-9493077316857</t>
  </si>
  <si>
    <t>DF-9493077316858</t>
  </si>
  <si>
    <t>DF-9493077316859</t>
  </si>
  <si>
    <t>DF-9493077316860</t>
  </si>
  <si>
    <t>DF-9493077316861</t>
  </si>
  <si>
    <t>DF-9493077316862</t>
  </si>
  <si>
    <t>DF-9493077316863</t>
  </si>
  <si>
    <t>DF-9493077316864</t>
  </si>
  <si>
    <t>DF-9493077316865</t>
  </si>
  <si>
    <t>DF-9493077316866</t>
  </si>
  <si>
    <t>DF-9493077316867</t>
  </si>
  <si>
    <t>DF-9493077316868</t>
  </si>
  <si>
    <t>DF-9493077316869</t>
  </si>
  <si>
    <t>DF-9493077316870</t>
  </si>
  <si>
    <t>DF-9493077316871</t>
  </si>
  <si>
    <t>DF-9493077316872</t>
  </si>
  <si>
    <t>DF-9493077316873</t>
  </si>
  <si>
    <t>DF-9493077316874</t>
  </si>
  <si>
    <t>DF-9493077316875</t>
  </si>
  <si>
    <t>DF-9493077316876</t>
  </si>
  <si>
    <t>DF-9493077316877</t>
  </si>
  <si>
    <t>DF-9493077316878</t>
  </si>
  <si>
    <t>DF-9493077316879</t>
  </si>
  <si>
    <t>DF-9493077316880</t>
  </si>
  <si>
    <t>DF-9493077316881</t>
  </si>
  <si>
    <t>DF-9493077316882</t>
  </si>
  <si>
    <t>DF-9493077316883</t>
  </si>
  <si>
    <t>DF-9493077316884</t>
  </si>
  <si>
    <t>DF-9493077316885</t>
  </si>
  <si>
    <t>DF-9493077316886</t>
  </si>
  <si>
    <t>DF-9493077316887</t>
  </si>
  <si>
    <t>DF-9493077316888</t>
  </si>
  <si>
    <t>DF-9493077316889</t>
  </si>
  <si>
    <t>DF-9493077316890</t>
  </si>
  <si>
    <t>DF-9493077316891</t>
  </si>
  <si>
    <t>DF-9493077316892</t>
  </si>
  <si>
    <t>DF-9493077316893</t>
  </si>
  <si>
    <t>DF-9493077316894</t>
  </si>
  <si>
    <t>DF-9493077316895</t>
  </si>
  <si>
    <t>DF-9493077316896</t>
  </si>
  <si>
    <t>DF-9493077316897</t>
  </si>
  <si>
    <t>DF-9493077316898</t>
  </si>
  <si>
    <t>DF-9493077316899</t>
  </si>
  <si>
    <t>DF-9493077316900</t>
  </si>
  <si>
    <t>DF-9493077316901</t>
  </si>
  <si>
    <t>DF-9493077316902</t>
  </si>
  <si>
    <t>DF-9493077316903</t>
  </si>
  <si>
    <t>DF-9493077316904</t>
  </si>
  <si>
    <t>DF-9493077316905</t>
  </si>
  <si>
    <t>DF-9493077316906</t>
  </si>
  <si>
    <t>DF-9493077316907</t>
  </si>
  <si>
    <t>DF-9493077316908</t>
  </si>
  <si>
    <t>DF-9493077316909</t>
  </si>
  <si>
    <t>DF-9493077316910</t>
  </si>
  <si>
    <t>DF-9493077316911</t>
  </si>
  <si>
    <t>DF-9493077316912</t>
  </si>
  <si>
    <t>DF-9493077316913</t>
  </si>
  <si>
    <t>DF-9493077316914</t>
  </si>
  <si>
    <t>DF-9493077316915</t>
  </si>
  <si>
    <t>DF-9493077316916</t>
  </si>
  <si>
    <t>DF-9493077316917</t>
  </si>
  <si>
    <t>DF-9493077316918</t>
  </si>
  <si>
    <t>DF-9493077316919</t>
  </si>
  <si>
    <t>DF-9493077316920</t>
  </si>
  <si>
    <t>DF-9493077316921</t>
  </si>
  <si>
    <t>DF-9493077316922</t>
  </si>
  <si>
    <t>DF-9493077316923</t>
  </si>
  <si>
    <t>DF-9493077316924</t>
  </si>
  <si>
    <t>DF-9493077316925</t>
  </si>
  <si>
    <t>DF-9493077316926</t>
  </si>
  <si>
    <t>DF-9493077316927</t>
  </si>
  <si>
    <t>DF-9493077316928</t>
  </si>
  <si>
    <t>DF-9493077316929</t>
  </si>
  <si>
    <t>DF-9493077316930</t>
  </si>
  <si>
    <t>DF-9493077316931</t>
  </si>
  <si>
    <t>DF-9493077316932</t>
  </si>
  <si>
    <t>DF-9493077316933</t>
  </si>
  <si>
    <t>DF-9493077316934</t>
  </si>
  <si>
    <t>DF-9493077316935</t>
  </si>
  <si>
    <t>DF-9493077316936</t>
  </si>
  <si>
    <t>DF-9493077316937</t>
  </si>
  <si>
    <t>DF-9493077316938</t>
  </si>
  <si>
    <t>DF-9493077316939</t>
  </si>
  <si>
    <t>DF-9493077316940</t>
  </si>
  <si>
    <t>DF-9493077316941</t>
  </si>
  <si>
    <t>DF-9493077316942</t>
  </si>
  <si>
    <t>DF-9493077316943</t>
  </si>
  <si>
    <t>DF-9493077316944</t>
  </si>
  <si>
    <t>DF-9493077316945</t>
  </si>
  <si>
    <t>DF-9493077316946</t>
  </si>
  <si>
    <t>DF-9493077316947</t>
  </si>
  <si>
    <t>DF-9493077316948</t>
  </si>
  <si>
    <t>DF-9493077316949</t>
  </si>
  <si>
    <t>DF-9493077316950</t>
  </si>
  <si>
    <t>DF-9493077316951</t>
  </si>
  <si>
    <t>DF-9493077316952</t>
  </si>
  <si>
    <t>DF-9493077316953</t>
  </si>
  <si>
    <t>DF-9493077316954</t>
  </si>
  <si>
    <t>DF-9493077316955</t>
  </si>
  <si>
    <t>DF-9493077316956</t>
  </si>
  <si>
    <t>DF-9493077316957</t>
  </si>
  <si>
    <t>DF-9493077316958</t>
  </si>
  <si>
    <t>DF-9493077316959</t>
  </si>
  <si>
    <t>DF-9493077316960</t>
  </si>
  <si>
    <t>DF-9493077316961</t>
  </si>
  <si>
    <t>DF-9493077316962</t>
  </si>
  <si>
    <t>DF-9493077316963</t>
  </si>
  <si>
    <t>DF-9493077316964</t>
  </si>
  <si>
    <t>DF-9493077316965</t>
  </si>
  <si>
    <t>DF-9493077316966</t>
  </si>
  <si>
    <t>DF-9493077317023</t>
  </si>
  <si>
    <t>15/09/2021 12:00:00 a.m.</t>
  </si>
  <si>
    <t>DF-9493077317024</t>
  </si>
  <si>
    <t>DF-053533707</t>
  </si>
  <si>
    <t>6/06/2022 12:00:00 a.m.</t>
  </si>
  <si>
    <t>11/05/2022 12:00:00 a.m.</t>
  </si>
  <si>
    <t>Salazar Mejia Paula Andrea</t>
  </si>
  <si>
    <t>Factura no cumple requisitos legales</t>
  </si>
  <si>
    <t xml:space="preserve">Se realiza Devolución de la Factura por inconsistencias. ya que la IPS radica la factura del mes de abril 2022 submodalidad P y P por valor de $24.059.71. y la prefactura es por valor de $246.142.403. submodalidad Recuperación. por lo tanto. no es posible continuar con el proceso de auditoría. </t>
  </si>
  <si>
    <t>DF-053533719</t>
  </si>
  <si>
    <t>30/06/2022 12:00:00 a.m.</t>
  </si>
  <si>
    <t>8/06/2022 12:00:00 a.m.</t>
  </si>
  <si>
    <t>Se realiza devolución de la factura. dado que. a la fecha no se cuenta con matriz de programación. actualizada con la población objeto. ni con los valores de UPC asignada para cada uno de los ciclos de vida. tal y como lo indica la resolución 3280. información necesaria para realizar el proceso de auditoría. además presenta inconsistencias en el valor a facturar. la factura No 0000000501058 está por valor $24.552.724 y la prefactura SCUN202205165 por valor $0. Por lo tanto. no es posible continuar con el proceso de auditoría.</t>
  </si>
  <si>
    <t>DF-053533720</t>
  </si>
  <si>
    <t>9/06/2022 12:00:00 a.m.</t>
  </si>
  <si>
    <t xml:space="preserve">Se realiza devolución de la factura. dado que. a la fecha no se cuenta con matriz de programación. actualizada con la población objeto. ni con los valores de UPC asignada para cada uno de los ciclos de vida. tal y como lo indica la resolución 3280. información necesaria para realizar el proceso de auditoría. y además presenta inconsistencias en el valor a factura. factura No 0000000501049 está por valor $24.059.271 y la prefactura SCUN202204123 por valor $72.088.037.67. Por lo tanto. no es posible continuar con el proceso de auditoría.  </t>
  </si>
  <si>
    <t>DF-057654324537990</t>
  </si>
  <si>
    <t>16/11/2021 12:00:00 a.m.</t>
  </si>
  <si>
    <t>5/11/2021 12:00:00 a.m.</t>
  </si>
  <si>
    <t>Ospina Patiño Diana Isabel</t>
  </si>
  <si>
    <t xml:space="preserve">Se realiza devolución de la factura debido a que al realizar la validación de los soportes se visualiza que no registra reporte de SISMUESTRAS para la fecha de prestación del servicio 26/05/2021. lo cual genera inconsistencias para realizar un correcto proceso de auditoria. según lo estipulado en la circular 049 expedida por el ADRES y resolución 1463. requisito necesario para continuar con el debido proceso. </t>
  </si>
  <si>
    <t>DF-057654324537991</t>
  </si>
  <si>
    <t>Se realiza devolución de la factura debido a que al realizar la validación de los soportes se visualiza en el reporte de SISMUESTRAS que suministra la IPS que el usuario pertenece a otra aseguradora indica que es DESCONOCIDO. lo cual genera inconsistencias para realizar un correcto proceso de auditoría. por lo tanto. se solicita a la IPS realizar las correcciones correspondientes.</t>
  </si>
  <si>
    <t>DF-057654324537992</t>
  </si>
  <si>
    <t>DF-057654324537993</t>
  </si>
  <si>
    <t xml:space="preserve">Se realiza devolución de la factura debido a que al realizar la validación de los soportes se visualiza que no registra reporte de SISMUESTRAS para la fecha de prestación del servicio 28/05/2021. lo cual genera inconsistencias para realizar un correcto proceso de auditoria. según lo estipulado en la circular 049 expedida por el ADRES y resolución 1463. requisito necesario para continuar con el debido proceso. </t>
  </si>
  <si>
    <t>DF-157654324534487</t>
  </si>
  <si>
    <t>19/04/2021 12:00:00 a.m.</t>
  </si>
  <si>
    <t>Se realiza devolución de la factura. correspondiente a cobro de SARS COV2 COVID 19 ANTIGENO .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Se aclara a la IPS que también debe estar reportado en el ID de dynamicos de Coosalud</t>
  </si>
  <si>
    <t>DF-157654324537155</t>
  </si>
  <si>
    <t>SMAC20414</t>
  </si>
  <si>
    <t>25/09/2021 12:00:00 a.m.</t>
  </si>
  <si>
    <t>8/09/2021 12:00:00 a.m.</t>
  </si>
  <si>
    <t>Se realiza devolución de la factura debido a que al realizar la validación de los soportes se visualiza que no registra reporte de SISMUESTRAS para la fecha de prestación del servicio 30/07/21. lo cual genera inconsistencias para realizar un correcto proceso de auditoria. por lo tanto. se solicita a la IPS realizar las correcciones correspondientes.</t>
  </si>
  <si>
    <t>DF-2531631022</t>
  </si>
  <si>
    <t>27/11/2020 12:00:00 a.m.</t>
  </si>
  <si>
    <t>3/11/2020 12:00:00 a.m.</t>
  </si>
  <si>
    <t>ROSERO RENDON TATIANA ANDREA</t>
  </si>
  <si>
    <t>Se realiza devolución de la factura 500010. dado que se evidencia inconsistencia. la IPS describe periodo de liquidación del 01 a 30 septiembre. este periodo ya fue cobrado en la factura 500003. de igual manera en la prefactura se evidencia que el periodo liquidado es de octubre. por ende. se solicita corregir el periodo de facturación y radicar nuevamente en el portal de Aplistaff para continuar con el respectivo proceso.</t>
  </si>
  <si>
    <t>DF-2531631357</t>
  </si>
  <si>
    <t>25/05/2022 12:00:00 a.m.</t>
  </si>
  <si>
    <t>Se realiza devolución de la factura 00000000501048. correspondiente a cobro por capita de recuperación. debido que anexan prefactura de pyp. el cobro pertenece a recuperación. se solicita anexar prefactura correspondiente al valor y la modalidad facturada.Una vez subsanado el motivo de la devolución. se solicita radicar nuevamente en el portal de Aplistaff para continuar el respecitvo proceso.</t>
  </si>
  <si>
    <t>DF-2531631404</t>
  </si>
  <si>
    <t>24/06/2022 12:00:00 a.m.</t>
  </si>
  <si>
    <t>Se realiza devolución de la factura N° 00000000501057. correspondiente al cobro de capita de recuperación. dado que la prefactura N° SCUN202205165. se encuentra liquidada por un valor de $0. por ende. no es procedente su cobro. para este caso. se debe solicitar corrección a la EPS para continuar el respectivo proceso.Una vez subsanado el motivo de la devolución. radicar nuevamente en el portal de Aplistaff.</t>
  </si>
  <si>
    <t>DF-2531631407</t>
  </si>
  <si>
    <t>28/06/2022 12:00:00 a.m.</t>
  </si>
  <si>
    <t>5/06/2022 12:00:00 a.m.</t>
  </si>
  <si>
    <t>Se realiza devolución de a factura 00000000501048 por valor de $82.149.646.por concepto de capita de recuperación de la salud. dado que el valor facturado no corresponde con el de la prefactura N° SCUN202204122. correspondiente al mes de abril de 2022. se solicita validar el valor con la IPS COOSALUD. debido que se evidencian inconsistencias en el valor liquidado.Una vez subsanado el motivo de la devolución. radicar nuevamente en el portal de Aplistaff para continuar con el respectivo proceso.</t>
  </si>
  <si>
    <t>DF-253163317</t>
  </si>
  <si>
    <t>10/12/2019 12:00:00 a.m.</t>
  </si>
  <si>
    <t>13/11/2019 12:00:00 a.m.</t>
  </si>
  <si>
    <t>Se hace devolución total de la factura N° 28980.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entre las partes no se encuentra acordado cápita por medicamentos. en caso de facturar dicho servicio especificar contrato pactado.Una vez subsanado el motivo de devolución la factura se debe presentar nuevamente ante COOSALUD para su radicación y proceso financiero</t>
  </si>
  <si>
    <t>DF-253163318</t>
  </si>
  <si>
    <t>Se hace devolución total de la factura N° 28983.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entre las partes no se encuentra acordado cápita por medicamentos. en caso de facturar dicho servicio especificar contrato pactado.Una vez subsanado el motivo de devolución la factura se debe presentar nuevamente ante COOSALUD para su radicación y proceso financiero</t>
  </si>
  <si>
    <t>DF-253163319</t>
  </si>
  <si>
    <t>Se hace devolución total de la factura N° 28978. dado que en la descripción de la factura no se observa el servicio por cápita que se está cobrando. la factura debe especificar si es de recuperación. pyp o medicamentos. mes que se factura y numero de contrato al cual pertenece el servicio facturado. requisito necesario para su respectivo cobro.De la misma manera. se evidencia que la UPC pactada mensual para recuperación es por valor de $10.295. se observa que la IPS factura a $12.070. se solicita a la IPS facturar a valor pactado. Una vez subsanado el motivo de devolución la factura se debe presentar nuevamente ante COOSALUD para su radicación y proceso financiero</t>
  </si>
  <si>
    <t>DF-253163320</t>
  </si>
  <si>
    <t>Se hace devolución total de la factura N° 28981.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cobro.De la misma manera. se evidencia que la UPC pactada mensual para recuperación es por valor de $10.295. se observa que la IPS factura a $12.070. se solicita a la IPS facturar a valor pactado. Una vez subsanado el motivo de devolución la factura se debe presentar nuevamente ante COOSALUD para su radicación y proceso financiero</t>
  </si>
  <si>
    <t>DF-253163321</t>
  </si>
  <si>
    <t>Se hace devolución total de la factura N° 28987.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cobro.De la misma manera. se evidencia que la UPC pactada mensual para recuperación es por valor de $10.295. se observa que la IPS factura a $12.070. se solicita a la IPS facturar a valor pactado. Una vez subsanado el motivo de devolución la factura se debe presentar nuevamente ante COOSALUD para su radicación y proceso financiero</t>
  </si>
  <si>
    <t>DF-253163322</t>
  </si>
  <si>
    <t>Se hace devolución total de la factura N° 28990.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cobro.De la misma manera. se evidencia que la UPC pactada mensual para recuperación es por valor de $10.295. se observa que la IPS factura a $12.070. se solicita a la IPS facturar a valor pactado. Una vez subsanado el motivo de devolución la factura se debe presentar nuevamente ante COOSALUD para su radicación y proceso financiero</t>
  </si>
  <si>
    <t>DF-253163393</t>
  </si>
  <si>
    <t>3/02/2020 12:00:00 a.m.</t>
  </si>
  <si>
    <t>17/01/2020 12:00:00 a.m.</t>
  </si>
  <si>
    <t>Se reitera devolución total de la factura N° 28980.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</si>
  <si>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DF-253163394</t>
  </si>
  <si>
    <t>Se reitera devolución total de la factura N° 28983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</si>
  <si>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DF-253163395</t>
  </si>
  <si>
    <t>Se reitera devolución total de la factura N° 28992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</si>
  <si>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DF-253163396</t>
  </si>
  <si>
    <t>Se reitera devolución total de la factura N° 28988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</si>
  <si>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DF-253163397</t>
  </si>
  <si>
    <t>Se reitera devolución total de la factura N° 29069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</si>
  <si>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DF-253163398</t>
  </si>
  <si>
    <t>Se reitera devolución total de la factura N° 29068 dado que en la descripción de la factura no se observa el servicio por cápita que se está cobrando. la factura debe especificar si es de recuperación. pyp o medicamentos. mes que se factura. numero de contrato al cual pertenece el servicio facturado. requisito necesario para su respectivo cobro.Además. se observa que en el contrato pactado entre las partes no se encuentra ofertado cápita de medicamentos. por ende. no da lugar a su cobro.Una vez subsanado el motivo de devolución la factura se debe presentar nuevamente ante COOSALUD para su radicación y proceso financiero</t>
  </si>
  <si>
    <t>DF-253163974</t>
  </si>
  <si>
    <t>Se realiza devolución de la factura 500001 por valor de $80.695.636.66. dado que la IPS no anexa la prefactura. requisito necesario para su respectivo cobro.Una vez subsanado el motivo de devolución. se solicita a la IPS radicar nuevamente al portal de Aplistaff para su debido proceso.</t>
  </si>
  <si>
    <t>DF-253793245</t>
  </si>
  <si>
    <t>6/02/2020 12:00:00 a.m.</t>
  </si>
  <si>
    <t>Diaz Diaz Diana Marcela</t>
  </si>
  <si>
    <t>Se realiza devolución de la factura. correspondiente a servicios de promoción y prevención. ya que en el acuerdo de voluntades no se cuenta con distribución de UPC por ciclos de vida como lo indica la Resolución 3280. información indispensable para realizar el proceso de auditoría.Adicionalmente. se evidencia el cobro del mismo mes en diferentes facturas. mismo convenio. por valores diferentes. por lo que no es posible realizar el proceso de auditoría</t>
  </si>
  <si>
    <t>DF-253793246</t>
  </si>
  <si>
    <t>DF-253793247</t>
  </si>
  <si>
    <t>DF-253793248</t>
  </si>
  <si>
    <t>Se realiza devolución de la factura. correspondiente a servicios de promoción y prevención. ya que en el acuerdo de voluntades no se cuenta con distribución de UPC por ciclos de vida como lo indica la Resolución 3280. información indispensable para realizar el proceso de auditoría.</t>
  </si>
  <si>
    <t>DF-253793249</t>
  </si>
  <si>
    <t>DF-253793250</t>
  </si>
  <si>
    <t>DF-253793251</t>
  </si>
  <si>
    <t>DF-253793252</t>
  </si>
  <si>
    <t>DF-253793253</t>
  </si>
  <si>
    <t>DF-253793254</t>
  </si>
  <si>
    <t>DF-253793255</t>
  </si>
  <si>
    <t>DF-257654324537188</t>
  </si>
  <si>
    <t>27/09/2021 12:00:00 a.m.</t>
  </si>
  <si>
    <t>Se realiza devolución de la factura. dado que la IPS no anexa los requisitos exigidos por el ADRES. se observa que no anexan el registro INVIMA para las pruebas de anticuerpos y de antígenos. el cual debe estar en la factura. tampoco adjuntan el pdf del resultado cargado en la plataforma SISMUESTRAS. según lo estipulado en la circular 049 expedida por el ADRES y resolución 1463. requisito necesario para continuar con el debido proceso.</t>
  </si>
  <si>
    <t>DF-257654324537189</t>
  </si>
  <si>
    <t>DF-257654324537190</t>
  </si>
  <si>
    <t>DF-257654324537191</t>
  </si>
  <si>
    <t>DF-257654324537192</t>
  </si>
  <si>
    <t>DF-257654324537193</t>
  </si>
  <si>
    <t>DF-257654324537194</t>
  </si>
  <si>
    <t>DF-257654324537195</t>
  </si>
  <si>
    <t>DF-257654324537196</t>
  </si>
  <si>
    <t>DF-257654324537197</t>
  </si>
  <si>
    <t>DF-257654324537198</t>
  </si>
  <si>
    <t>DF-257654324537199</t>
  </si>
  <si>
    <t>DF-257654324537200</t>
  </si>
  <si>
    <t>DF-257654324537201</t>
  </si>
  <si>
    <t>DF-257654324537202</t>
  </si>
  <si>
    <t>DF-257654324537203</t>
  </si>
  <si>
    <t>DF-257654324537204</t>
  </si>
  <si>
    <t>DF-257654324537205</t>
  </si>
  <si>
    <t>DF-257654324537206</t>
  </si>
  <si>
    <t>DF-257654324537207</t>
  </si>
  <si>
    <t>DF-257654324537208</t>
  </si>
  <si>
    <t>DF-257654324537209</t>
  </si>
  <si>
    <t>DF-257654324537210</t>
  </si>
  <si>
    <t>DF-257654324537211</t>
  </si>
  <si>
    <t>DF-257654324537212</t>
  </si>
  <si>
    <t>DF-257654324537213</t>
  </si>
  <si>
    <t>DF-257654324537214</t>
  </si>
  <si>
    <t>DF-257654324537215</t>
  </si>
  <si>
    <t>DF-257654324537216</t>
  </si>
  <si>
    <t>DF-257654324537217</t>
  </si>
  <si>
    <t>DF-257654324537218</t>
  </si>
  <si>
    <t>DF-257654324537219</t>
  </si>
  <si>
    <t>DF-257654324537220</t>
  </si>
  <si>
    <t>DF-257654324537221</t>
  </si>
  <si>
    <t>DF-257654324537222</t>
  </si>
  <si>
    <t>DF-257654324537223</t>
  </si>
  <si>
    <t>DF-257654324537224</t>
  </si>
  <si>
    <t>DF-257654324537225</t>
  </si>
  <si>
    <t>DF-257654324537226</t>
  </si>
  <si>
    <t>DF-257654324537227</t>
  </si>
  <si>
    <t>DF-257654324537228</t>
  </si>
  <si>
    <t>DF-257654324537229</t>
  </si>
  <si>
    <t>DF-257654324537230</t>
  </si>
  <si>
    <t>DF-257654324537231</t>
  </si>
  <si>
    <t>DF-257654324537989</t>
  </si>
  <si>
    <t>12/11/2021 12:00:00 a.m.</t>
  </si>
  <si>
    <t>Se realiza devolución de la factura debido a que al realizar la validación de los soportes se visualiza en el reporte de SISMUESTRAS que la aseeguradora que envía es DESCONOCIDO. lo cual genera inconsistencias para realizar un correcto proceso de auditoría. por lo tanto. se solicita a la IPS realizar las correcciones correspondientes.</t>
  </si>
  <si>
    <t>DF-257654324537998</t>
  </si>
  <si>
    <t>SMAC16923</t>
  </si>
  <si>
    <t xml:space="preserve">Se realiza devolución de la factura debido a que al realizar la validación de los soportes se visualiza que no registra reporte de SISMUESTRAS para la fecha de prestación del servicio 26/11/2020. lo cual genera inconsistencias para realizar un correcto proceso de auditoria. según lo estipulado en la circular 049 expedida por el ADRES y resolución 1463. requisito necesario para continuar con el debido proceso. </t>
  </si>
  <si>
    <t>DF-257654324537999</t>
  </si>
  <si>
    <t>Se realiza devolución de la cuenta debido a que se evidencia inconsistencias en la identificación del usuario registrado en la factura. la cual no coincide con la identificación reportada en SISMUESTRAS lo que no permite realizar un correcto proceso de auditoría. se solicita a la IPS realizar las correcciones correspondientes.</t>
  </si>
  <si>
    <t>DF-257654324538000</t>
  </si>
  <si>
    <t>DF-257654324538001</t>
  </si>
  <si>
    <t>DF-257654324538002</t>
  </si>
  <si>
    <t>17/11/2021 12:00:00 a.m.</t>
  </si>
  <si>
    <t>DF-257654324538003</t>
  </si>
  <si>
    <t>Se realiza devolución de la cuenta correspondiente soportes del usuario Israel Velandia Garzon  - correspondiente a cobro de SARS COV2 COVID 19 ANTIGENO. ya que la IPS no adjunta factura de venta. documento indispensable para el cobro de los servicios. Tal como lo establece la resolución 41656/2019. resolución 1885/2018 y Resolución 3047/2008.</t>
  </si>
  <si>
    <t>DF-257654324538004</t>
  </si>
  <si>
    <t xml:space="preserve">Se realiza devolución de la factura. correspondiente a cobro de SARS COV2 COVID 19 ANTIGENO .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t>
  </si>
  <si>
    <t>DF-257654324538015</t>
  </si>
  <si>
    <t>22/11/2021 12:00:00 a.m.</t>
  </si>
  <si>
    <t>DF-257654324538016</t>
  </si>
  <si>
    <t xml:space="preserve">Se realiza devolución de la factura debido a que al realizar la validación de los soportes se visualiza que no registra reporte de SISMUESTRAS para la fecha de prestación del servicio 06/07/2021. lo cual genera inconsistencias para realizar un correcto proceso de auditoria. según lo estipulado en la circular 049 expedida por el ADRES y resolución 1463. requisito necesario para continuar con el debido proceso. </t>
  </si>
  <si>
    <t>DF-257654324538017</t>
  </si>
  <si>
    <t xml:space="preserve">Se realiza devolución de la factura debido a que al realizar la validación de los soportes se visualiza que no registra reporte de SISMUESTRAS para la fecha de prestación del servicio 15/07/2021. lo cual genera inconsistencias para realizar un correcto proceso de auditoria. según lo estipulado en la circular 049 expedida por el ADRES y resolución 1463. requisito necesario para continuar con el debido proceso. </t>
  </si>
  <si>
    <t>DF-257654324538018</t>
  </si>
  <si>
    <t>DF-257654324538019</t>
  </si>
  <si>
    <t>DF-257654324538020</t>
  </si>
  <si>
    <t xml:space="preserve">Se realiza devolución de la factura debido a que al realizar la validación de los soportes se visualiza que no registra reporte de SISMUESTRAS para la fecha de prestación del servicio 03/06/2021. lo cual genera inconsistencias para realizar un correcto proceso de auditoria. según lo estipulado en la circular 049 expedida por el ADRES y resolución 1463. requisito necesario para continuar con el debido proceso. </t>
  </si>
  <si>
    <t>DF-257654324538021</t>
  </si>
  <si>
    <t>DF-257654324538022</t>
  </si>
  <si>
    <t xml:space="preserve">Se realiza devolución de la factura debido a que al realizar la validación de los soportes se visualiza que no registra reporte de SISMUESTRAS para la fecha de prestación del servicio 17/06/2021. lo cual genera inconsistencias para realizar un correcto proceso de auditoria. según lo estipulado en la circular 049 expedida por el ADRES y resolución 1463. requisito necesario para continuar con el debido proceso. </t>
  </si>
  <si>
    <t>DF-257654324538023</t>
  </si>
  <si>
    <t xml:space="preserve">Se realiza devolución de la factura debido a que al realizar la validación de los soportes se visualiza que no registra reporte de SISMUESTRAS para la fecha de prestación del servicio 29/06/2021. lo cual genera inconsistencias para realizar un correcto proceso de auditoria. según lo estipulado en la circular 049 expedida por el ADRES y resolución 1463. requisito necesario para continuar con el debido proceso. </t>
  </si>
  <si>
    <t>DF-257654324538025</t>
  </si>
  <si>
    <t>23/11/2021 12:00:00 a.m.</t>
  </si>
  <si>
    <t>Se realiza devolución de la factura debido a que al verificar el estado del usuario no aparece registrado en Coosalud. lo cual genera inconsistencias para realizar un correcto proceso de auditoria. por lo tanto. se solicita a la IPS realizar las correcciones correspondientes.</t>
  </si>
  <si>
    <t>DF-257654324538271</t>
  </si>
  <si>
    <t>6/12/2021 12:00:00 a.m.</t>
  </si>
  <si>
    <t>DF-257654324538514</t>
  </si>
  <si>
    <t>22/12/2021 12:00:00 a.m.</t>
  </si>
  <si>
    <t xml:space="preserve">Se realiza devolución de la factura SMAC21557 debido a que al realizar la validación de los soportes se visualiza que no registra reporte de SISMUESTRAS para la fecha de prestación del servicio 10/11/2021. lo cual genera inconsistencias para realizar un correcto proceso de auditoria. según lo estipulado en la circular 049 expedida por el ADRES y resolución 1463. requisito necesario para continuar con el debido proceso. </t>
  </si>
  <si>
    <t>DF-257654324539432</t>
  </si>
  <si>
    <t>23/03/2022 12:00:00 a.m.</t>
  </si>
  <si>
    <t>7/03/2022 12:00:00 a.m.</t>
  </si>
  <si>
    <t xml:space="preserve">Se realiza devolución de la factura debido a que al realizar la validación de los soportes se visualiza que no registra reporte de SISMUESTRAS para la fecha de prestación del servicio 13/10/2021. lo cual genera inconsistencias para realizar un correcto proceso de auditoria. según lo estipulado en la circular 049 expedida por el ADRES y resolución 1463. requisito necesario para continuar con el debido proceso. </t>
  </si>
  <si>
    <t>DF-257654324539621</t>
  </si>
  <si>
    <t>SMAC22491</t>
  </si>
  <si>
    <t>7/04/2022 12:00:00 a.m.</t>
  </si>
  <si>
    <t>5/04/2022 12:00:00 a.m.</t>
  </si>
  <si>
    <t>Se realiza devolución de la factura debido a que al realizar la validación de los soportes se visualiza en el reporte de SISMUESTRAS que suministra la IPS que el usuario pertenece a otra aseguradora ( DESCONOCIDO -05). lo cual genera inconsistencias para realizar un correcto proceso de auditoría. por lo tanto. se solicita a la IPS realizar las correcciones correspondientes.</t>
  </si>
  <si>
    <t>DF-257654324539643</t>
  </si>
  <si>
    <t>12/04/2022 12:00:00 a.m.</t>
  </si>
  <si>
    <t>1/04/2022 12:00:00 a.m.</t>
  </si>
  <si>
    <t>Se realiza devolución de la factura debido a que al realizar la validación de los soportes se visualiza en el reporte de SISMUESTRAS que suministra la IPS que la  aseguradora es ( DESCONOCIDO-05). lo cual genera inconsistencias para realizar un correcto proceso de auditoría. por lo tanto. se solicita a la IPS realizar las correcciones correspondientes.</t>
  </si>
  <si>
    <t>DF-257654324539644</t>
  </si>
  <si>
    <t>DF-257654324539909</t>
  </si>
  <si>
    <t>12/05/2022 12:00:00 a.m.</t>
  </si>
  <si>
    <t>2/05/2022 12:00:00 a.m.</t>
  </si>
  <si>
    <t>Se realiza devolución de la factura. debido a que al realizar la validación de los soportes se visualiza en el reporte de SISMUESTRAS que suministra la IPS que el usuario no tiene aseguradora indica que es DESCONOCIDO. lo cual genera inconsistencias para realizar un correcto proceso de auditoría. por lo tanto. se solicita a la IPS realizar las correcciones correspondientes.</t>
  </si>
  <si>
    <t>DF-257654324539963</t>
  </si>
  <si>
    <t>4/05/2022 12:00:00 a.m.</t>
  </si>
  <si>
    <t>Se realiza devolución de la factura debido a que al realizar la validación de los soportes se visualiza en el reporte de SISMUESTRAS que la ASEGURADORA  es DESCONOCIDO. lo cual genera inconsistencias para realizar un correcto proceso de auditoría. por lo tanto. se solicita a la IPS realizar las correcciones correspondientes.</t>
  </si>
  <si>
    <t>DF-257654325837732</t>
  </si>
  <si>
    <t>11/02/2022 12:00:00 a.m.</t>
  </si>
  <si>
    <t>4/02/2022 12:00:00 a.m.</t>
  </si>
  <si>
    <t xml:space="preserve">Rozo  Camaron Sandy  Paola </t>
  </si>
  <si>
    <t>SE REALIZA DEVOLUCION DE LA FACTURA ATENCION FACTURADA NO TIENE SISMUESTRAS REPORTADA EN PLATAFORMA.</t>
  </si>
  <si>
    <t>DF-257654325837741</t>
  </si>
  <si>
    <t>Se realiza devolucion de la factura ips no cumple con la estructura según resolución 049.</t>
  </si>
  <si>
    <t>DF-257654325837748</t>
  </si>
  <si>
    <t>SE REALIZA DEVOLUCION DE LA FACTURA YA QUE IPS NO ANEXA ESTRUCTURA SEGUN CIRCULAR 049</t>
  </si>
  <si>
    <t>DF-257654325837749</t>
  </si>
  <si>
    <t>DF-257654325837750</t>
  </si>
  <si>
    <t>DF-257654325837751</t>
  </si>
  <si>
    <t>7/02/2022 12:00:00 a.m.</t>
  </si>
  <si>
    <t>SE REALIZA DEVOLUCION DE LA FACTURA YA QUE IPS NO ANEXA EN PLATAFORMA ESTRUCTURA DE EXCEL  SEGUN CIRCULAR 049.</t>
  </si>
  <si>
    <t>DF-257654325837752</t>
  </si>
  <si>
    <t>SE REALIZA DEVOLUCION DE LA FACTURA YA QUE IPS NO ANEXA EN PLATAFORMA ESTRUCTURA DE EXCEL SEGUN CIRCULAR 049.CORREGIR INCONSISTENCIAS Y VOLVER A RADICAR.</t>
  </si>
  <si>
    <t>DF-257654325837769</t>
  </si>
  <si>
    <t>15/02/2022 12:00:00 a.m.</t>
  </si>
  <si>
    <t>3/02/2022 12:00:00 a.m.</t>
  </si>
  <si>
    <t>se realiza devolucion de la factura. se verifica reporte sismuestras y nombre de usuario facturado no esta completo.corregir inconveniente y volver a radicar</t>
  </si>
  <si>
    <t>DF-257654325837770</t>
  </si>
  <si>
    <t>Se realiza devolucion de la factura atencion facturada no tiene sismuestras reportada en plataforma</t>
  </si>
  <si>
    <t>DF-257654325837771</t>
  </si>
  <si>
    <t>DF-257654325837776</t>
  </si>
  <si>
    <t>2/02/2022 12:00:00 a.m.</t>
  </si>
  <si>
    <t>DF-25765434103697</t>
  </si>
  <si>
    <t>3/03/2022 12:00:00 a.m.</t>
  </si>
  <si>
    <t>Se hace devolucion de factura. no se evidencia archivo EXCEL  y PDF SISMUESTRAS exigidos por el ADRES. es indispensable para realizar debidos procesos.NOTA: VERIFICAR INFORMACION Y RADICAR NUEVAMENTE</t>
  </si>
  <si>
    <t>DF-25765434103723</t>
  </si>
  <si>
    <t>8/03/2022 12:00:00 a.m.</t>
  </si>
  <si>
    <t>Se hace devolucion de factura. ips no anexa archivo en EXCEL para pruebas covid exigido por el ADRESS. por lo anterior no es posible continuar con proceso de auditoria.</t>
  </si>
  <si>
    <t>DF-259241831675</t>
  </si>
  <si>
    <t>6/11/2020 12:00:00 a.m.</t>
  </si>
  <si>
    <t>9/10/2020 12:00:00 a.m.</t>
  </si>
  <si>
    <t>Se realiza devolución de factura 500004 correspondiente a los servicios de PYP prestados durante el periodo comprendido entre el 01/08/2020 y 30/09/2020 dado que no anexan prefactura que autoriza el valor liquidado. requisito indspensable para su radicacion y proceso de auditoria y pago adicional el periodo facturado corresponde a dos medes. favor realizar las correcciones pertinentes y radicar nuevamente la factura con su respectiva prefactura para proceso de auditoria de la misma</t>
  </si>
  <si>
    <t>DF-259241831679</t>
  </si>
  <si>
    <t>3/12/2020 12:00:00 a.m.</t>
  </si>
  <si>
    <t>4/11/2020 12:00:00 a.m.</t>
  </si>
  <si>
    <t>Se realiza devolución de la cuenta dado que facturan el mes de septiembre y anexan prefactura del mes de octubre 2020 por lo tanto el valor autorizado en prefactura anexa no  corresponde al periodo facturado.Realizar las correcciones pertinentes y radicar nuevamente para realizar proceso de auditoria</t>
  </si>
  <si>
    <t>DF-9493077312978</t>
  </si>
  <si>
    <t>1/02/2021 12:00:00 a.m.</t>
  </si>
  <si>
    <t>Se realiza devolución de la factura 50028 dado que se evidenció error en la factura. (La factura es incompleta en el prefijo faltan los 8 ceros a la izquierda).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 para continuar con el proceso de auditoria.</t>
  </si>
  <si>
    <t>DF-9493077312979</t>
  </si>
  <si>
    <t>e hace devolución de la factura 500029 con sus respectivos soportes. de acuerdo a la radicación virtual la ips no adjunta la factura como los soportes de acuerdo con los alineamiento de Coosalud EPSS. por favor una vez subsanada las inconsistencias  nuevamente  radicar la facturación para continuar el proceso respectivo</t>
  </si>
  <si>
    <t>DF-9493077314778</t>
  </si>
  <si>
    <t>Se realiza devolución de la factura 00000000500050 por valor de  $22.405.079. debido que a la fecha no se tiene la Resolución 4505 cargada en el portal de Sami.  requisito indispensable para el proceso de auditoria de la factura. Una vez subsanado el motivo de devolución. se solicita a la IPS radicar en el portal aplistaff para continuar con la auditoria.Se realiza devolución de la factura 0732020 por valor de  $875426. debido que a la ips no adjunta la prefactura en el portal de Sami.  requisito indispensable para el proceso de auditoria de la factura. Una vez subsanado el motivo de devolución. se solicita a la IPS radicar en el portal aplistaff para continuar con la auditoria.</t>
  </si>
  <si>
    <t>DF-9493077314780</t>
  </si>
  <si>
    <t>4/03/2021 12:00:00 a.m.</t>
  </si>
  <si>
    <t>Se realiza devolución de la factura 00000000500041 por valor de  $22.312.095. debido que a la fecha no se tiene la Resolución 4505 cargada en el portal de Sami.  requisito indispensable para el proceso de auditoria de la factura. Una vez subsanado el motivo de devolución. se solicita a la IPS radicar en el portal aplistaff para continuar con la auditoria.</t>
  </si>
  <si>
    <t>DF-9493077314807</t>
  </si>
  <si>
    <t>6/04/2021 12:00:00 a.m.</t>
  </si>
  <si>
    <t>2/03/2021 12:00:00 a.m.</t>
  </si>
  <si>
    <t>Se realiza devolución de la factura 00000000500029 por valor de  $22715898 . debido que a la fecha no se tiene la Resolución 4505 cargada en el portal de Sami.  requisito indispensable para el proceso de auditoria de la factura. Una vez subsanado el motivo de devolución. se solicita a la IPS radicar en el portal aplistaff para continuar con la auditoria.</t>
  </si>
  <si>
    <t>DF-2531631169</t>
  </si>
  <si>
    <t>14/12/2021 12:00:00 a.m.</t>
  </si>
  <si>
    <t>2/12/2021 12:00:00 a.m.</t>
  </si>
  <si>
    <t>Factura ya cancelada</t>
  </si>
  <si>
    <t>Se realiza devolución de la factura 00000000500134. correspondiente a servicios prestados por capita del mes de octubre de 2021. dichos servicios del mes de octubre 2021. ya se reconoció en la factura 00000000500130. por ende. se considera doble facturación. no se reconoce su doble cobro.</t>
  </si>
  <si>
    <t>DF-259241831722</t>
  </si>
  <si>
    <t>3/05/2021 12:00:00 a.m.</t>
  </si>
  <si>
    <t>Se realiza devolucion de factura 00000000500029 correspondiente al cobro de capitacion pyp del mes dediciembre . la cual ya fue auditada con el numero 500029 el dia 21/03/2021.</t>
  </si>
  <si>
    <t>Devolucion</t>
  </si>
  <si>
    <t>Capitacion</t>
  </si>
  <si>
    <t>Referencia</t>
  </si>
  <si>
    <t>Importe en moneda local</t>
  </si>
  <si>
    <t>Cuenta de mayor</t>
  </si>
  <si>
    <t>Nº documento</t>
  </si>
  <si>
    <t>Fecha de documento</t>
  </si>
  <si>
    <t>Clase de documento</t>
  </si>
  <si>
    <t>Doc.compensación</t>
  </si>
  <si>
    <t>Texto</t>
  </si>
  <si>
    <t>Centro de beneficio</t>
  </si>
  <si>
    <t>Asignación</t>
  </si>
  <si>
    <t>2905100202</t>
  </si>
  <si>
    <t>1910511484</t>
  </si>
  <si>
    <t>KR</t>
  </si>
  <si>
    <t>2000872575</t>
  </si>
  <si>
    <t>25754141772 HECTOR ARIZA</t>
  </si>
  <si>
    <t>2575420011</t>
  </si>
  <si>
    <t>4051741166</t>
  </si>
  <si>
    <t>1910511489</t>
  </si>
  <si>
    <t>25754173005 ELEAZAR ARDILA</t>
  </si>
  <si>
    <t>1910511492</t>
  </si>
  <si>
    <t>25754149488 CIRO SIERRA</t>
  </si>
  <si>
    <t>1910511499</t>
  </si>
  <si>
    <t>25754125281 ALFONSO CASTELLANOS</t>
  </si>
  <si>
    <t>1910511523</t>
  </si>
  <si>
    <t>25754126659 MOISES ARIZA</t>
  </si>
  <si>
    <t>1910511556</t>
  </si>
  <si>
    <t>25754126624 ISABEL PIAMBA</t>
  </si>
  <si>
    <t>1910511578</t>
  </si>
  <si>
    <t>25754151408 MARIA GUTIERREZ</t>
  </si>
  <si>
    <t>1910511586</t>
  </si>
  <si>
    <t>25307120493 ANA BOCANEGRA</t>
  </si>
  <si>
    <t>2530720011</t>
  </si>
  <si>
    <t>1910511460</t>
  </si>
  <si>
    <t>25754137534 MARIA VEGA</t>
  </si>
  <si>
    <t>4051742334</t>
  </si>
  <si>
    <t>1910511467</t>
  </si>
  <si>
    <t>25754125717 MARCELINO ROJAS</t>
  </si>
  <si>
    <t>1910511470</t>
  </si>
  <si>
    <t>25754143115 OMAIRA OCAMPO</t>
  </si>
  <si>
    <t>1910511478</t>
  </si>
  <si>
    <t>25754126880 JAIME CAGUA</t>
  </si>
  <si>
    <t>MPS CUN-906</t>
  </si>
  <si>
    <t>2000318916</t>
  </si>
  <si>
    <t>ZP</t>
  </si>
  <si>
    <t>EVENTO MAY_2020 SUBSIDIADO</t>
  </si>
  <si>
    <t>2500000000</t>
  </si>
  <si>
    <t>cundinamarca</t>
  </si>
  <si>
    <t>Cancelada</t>
  </si>
  <si>
    <t>Sin Evidencia de Radicacion</t>
  </si>
  <si>
    <t>Diferencias</t>
  </si>
  <si>
    <t>Observaciones</t>
  </si>
  <si>
    <t xml:space="preserve">TOTAL </t>
  </si>
  <si>
    <t>COOSALUD EPS SA</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</si>
  <si>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</si>
  <si>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</si>
  <si>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</si>
  <si>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</si>
  <si>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</si>
  <si>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</si>
  <si>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</si>
  <si>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</si>
  <si>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</si>
  <si>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</si>
  <si>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Estado de cartera ESE MPIO SOACHA JULIO CESAR PEÑALOZA NIT : 832.001.794</t>
  </si>
  <si>
    <t>Saldo Disponible a Favor de ESE JULIO CESAR PEÑALOZA   Corte 31/05/2022</t>
  </si>
  <si>
    <t>COOSALUD  NIT 900.226.715</t>
  </si>
  <si>
    <t>Facturas COVID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</si>
</sst>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 #,##0.00_);_(* \(#,##0.00\);_(* &quot;-&quot;??_);_(@_)"/>
    <numFmt numFmtId="166" formatCode="_(* #,##0_);_(* \(#,##0\);_(* &quot;-&quot;??_);_(@_)"/>
    <numFmt numFmtId="167" formatCode="yyyy\-mm\-dd;@"/>
    <numFmt numFmtId="168" formatCode="_ * #,##0.00_ ;_ * \-#,##0.00_ ;_ * &quot;-&quot;??_ ;_ @_ "/>
    <numFmt numFmtId="169" formatCode="_ * #,##0_ ;_ * \-#,##0_ ;_ * &quot;-&quot;_ ;_ @_ "/>
    <numFmt numFmtId="170" formatCode="_(* #,##0.0_);_(* \(#,##0.0\);_(* &quot;-&quot;??_);_(@_)"/>
    <numFmt numFmtId="171" formatCode="dd/mm/yyyy"/>
    <numFmt numFmtId="172" formatCode="_-&quot;$&quot;* #,##0_-;\-&quot;$&quot;* #,##0_-;_-&quot;$&quot;* &quot;-&quot;??_-;_-@_-"/>
    <numFmt numFmtId="173" formatCode="_-&quot;$&quot;\ * #,##0_-;\-&quot;$&quot;\ * #,##0_-;_-&quot;$&quot;\ * &quot;-&quot;??_-;_-@_-"/>
    <numFmt numFmtId="174" formatCode="_-&quot;$&quot;* #,##0.00_-;\-&quot;$&quot;* #,##0.00_-;_-&quot;$&quot;* &quot;-&quot;??_-;_-@_-"/>
    <numFmt numFmtId="175" formatCode="_-* #,##0_-;\-* #,##0_-;_-* &quot;-&quot;??_-;_-@_-"/>
  </numFmts>
  <fonts count="26" x14ac:knownFonts="1">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b/>
      <sz val="20"/>
      <name val="Arial"/>
      <family val="2"/>
    </font>
    <font>
      <sz val="9"/>
      <name val="Arial"/>
      <family val="2"/>
    </font>
    <font>
      <sz val="10"/>
      <color rgb="FFFF0000"/>
      <name val="Arial"/>
      <family val="2"/>
    </font>
    <font>
      <sz val="10"/>
      <color rgb="FFC00000"/>
      <name val="Arial"/>
      <family val="2"/>
    </font>
    <font>
      <b/>
      <sz val="9"/>
      <color indexed="81"/>
      <name val="Tahoma"/>
      <family val="2"/>
    </font>
    <font>
      <sz val="9"/>
      <color indexed="81"/>
      <name val="Tahoma"/>
      <family val="2"/>
    </font>
    <font>
      <sz val="11"/>
      <color theme="1"/>
      <name val="Arial"/>
      <family val="2"/>
    </font>
    <font>
      <sz val="11"/>
      <name val="Arial"/>
      <family val="2"/>
    </font>
    <font>
      <b/>
      <sz val="11"/>
      <name val="Arial"/>
      <family val="2"/>
    </font>
    <font>
      <sz val="8"/>
      <color rgb="FFFF0000"/>
      <name val="Arial"/>
      <family val="2"/>
    </font>
    <font>
      <sz val="8"/>
      <name val="Arial"/>
      <family val="2"/>
    </font>
    <font>
      <sz val="9.75"/>
      <color rgb="FFFFFFFF"/>
      <name val="Times New Roman"/>
      <family val="1"/>
    </font>
    <font>
      <sz val="9.75"/>
      <color rgb="FF000000"/>
      <name val="Times New Roman"/>
      <family val="1"/>
    </font>
    <font>
      <b/>
      <sz val="10"/>
      <color theme="1"/>
      <name val="Arial"/>
      <family val="2"/>
    </font>
    <font>
      <sz val="10"/>
      <color theme="1"/>
      <name val="Arial"/>
      <family val="2"/>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808080"/>
      </patternFill>
    </fill>
    <fill>
      <patternFill patternType="solid">
        <fgColor rgb="FFFFFFFF"/>
      </patternFill>
    </fill>
    <fill>
      <patternFill patternType="solid">
        <fgColor rgb="FFDDDDDD"/>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11">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A9A9A9"/>
      </left>
      <right style="thin">
        <color rgb="FFA9A9A9"/>
      </right>
      <top style="thin">
        <color rgb="FFA9A9A9"/>
      </top>
      <bottom style="thin">
        <color rgb="FFA9A9A9"/>
      </bottom>
      <diagonal/>
    </border>
  </borders>
  <cellStyleXfs count="1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168" fontId="3" fillId="0" borderId="0" applyFont="0" applyFill="0" applyBorder="0" applyAlignment="0" applyProtection="0"/>
    <xf numFmtId="0" fontId="3" fillId="0" borderId="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1" fillId="0" borderId="0"/>
    <xf numFmtId="0" fontId="1" fillId="0" borderId="0"/>
    <xf numFmtId="0" fontId="1" fillId="0" borderId="0"/>
    <xf numFmtId="174" fontId="1" fillId="0" borderId="0" applyFont="0" applyFill="0" applyBorder="0" applyAlignment="0" applyProtection="0"/>
  </cellStyleXfs>
  <cellXfs count="162">
    <xf numFmtId="0" fontId="0" fillId="0" borderId="0" xfId="0"/>
    <xf numFmtId="0" fontId="3" fillId="2" borderId="8" xfId="0" applyFont="1" applyFill="1" applyBorder="1"/>
    <xf numFmtId="3" fontId="3" fillId="2" borderId="8" xfId="1" applyNumberFormat="1" applyFont="1" applyFill="1" applyBorder="1"/>
    <xf numFmtId="0" fontId="3" fillId="2" borderId="8" xfId="0" applyFont="1" applyFill="1" applyBorder="1" applyAlignment="1">
      <alignment horizontal="left"/>
    </xf>
    <xf numFmtId="164" fontId="3" fillId="2" borderId="8" xfId="3" applyNumberFormat="1" applyFont="1" applyFill="1" applyBorder="1"/>
    <xf numFmtId="166" fontId="3" fillId="2" borderId="8" xfId="1" applyNumberFormat="1" applyFont="1" applyFill="1" applyBorder="1"/>
    <xf numFmtId="14" fontId="3" fillId="2" borderId="8" xfId="0" applyNumberFormat="1" applyFont="1" applyFill="1" applyBorder="1"/>
    <xf numFmtId="14" fontId="2" fillId="2" borderId="8" xfId="0" applyNumberFormat="1" applyFont="1" applyFill="1" applyBorder="1"/>
    <xf numFmtId="164" fontId="2" fillId="2" borderId="8" xfId="3" applyNumberFormat="1" applyFont="1" applyFill="1" applyBorder="1"/>
    <xf numFmtId="0" fontId="6" fillId="2" borderId="8" xfId="5" applyFont="1" applyFill="1" applyBorder="1" applyAlignment="1">
      <alignment horizontal="left"/>
    </xf>
    <xf numFmtId="3" fontId="2" fillId="2" borderId="8" xfId="0" applyNumberFormat="1" applyFont="1" applyFill="1" applyBorder="1"/>
    <xf numFmtId="166" fontId="3" fillId="2" borderId="8" xfId="6" applyNumberFormat="1" applyFont="1" applyFill="1" applyBorder="1"/>
    <xf numFmtId="14" fontId="7" fillId="2" borderId="8" xfId="0" applyNumberFormat="1" applyFont="1" applyFill="1" applyBorder="1"/>
    <xf numFmtId="0" fontId="7" fillId="2" borderId="8" xfId="0" applyFont="1" applyFill="1" applyBorder="1"/>
    <xf numFmtId="166" fontId="7" fillId="2" borderId="8" xfId="1" applyNumberFormat="1" applyFont="1" applyFill="1" applyBorder="1"/>
    <xf numFmtId="3" fontId="7" fillId="2" borderId="8" xfId="1" applyNumberFormat="1" applyFont="1" applyFill="1" applyBorder="1"/>
    <xf numFmtId="164" fontId="7" fillId="2" borderId="8" xfId="3" applyNumberFormat="1" applyFont="1" applyFill="1" applyBorder="1"/>
    <xf numFmtId="3" fontId="7" fillId="2" borderId="8" xfId="0" applyNumberFormat="1" applyFont="1" applyFill="1" applyBorder="1"/>
    <xf numFmtId="14" fontId="7" fillId="2" borderId="8" xfId="3" applyNumberFormat="1" applyFont="1" applyFill="1" applyBorder="1"/>
    <xf numFmtId="14" fontId="6" fillId="2" borderId="8" xfId="0" applyNumberFormat="1" applyFont="1" applyFill="1" applyBorder="1"/>
    <xf numFmtId="0" fontId="6" fillId="2" borderId="8" xfId="0" applyFont="1" applyFill="1" applyBorder="1" applyAlignment="1">
      <alignment horizontal="left"/>
    </xf>
    <xf numFmtId="0" fontId="6" fillId="2" borderId="8" xfId="0" applyFont="1" applyFill="1" applyBorder="1"/>
    <xf numFmtId="168" fontId="6" fillId="2" borderId="8" xfId="13" applyFont="1" applyFill="1" applyBorder="1"/>
    <xf numFmtId="17" fontId="3" fillId="2" borderId="8" xfId="0" applyNumberFormat="1" applyFont="1" applyFill="1" applyBorder="1"/>
    <xf numFmtId="3" fontId="3" fillId="2" borderId="8" xfId="0" applyNumberFormat="1" applyFont="1" applyFill="1" applyBorder="1"/>
    <xf numFmtId="14" fontId="3" fillId="2" borderId="8" xfId="3" applyNumberFormat="1" applyFont="1" applyFill="1" applyBorder="1"/>
    <xf numFmtId="0" fontId="7" fillId="2" borderId="8" xfId="0" applyFont="1" applyFill="1" applyBorder="1" applyAlignment="1">
      <alignment horizontal="left"/>
    </xf>
    <xf numFmtId="17" fontId="7" fillId="2" borderId="8" xfId="0" applyNumberFormat="1" applyFont="1" applyFill="1" applyBorder="1"/>
    <xf numFmtId="173" fontId="3" fillId="2" borderId="8" xfId="3" applyNumberFormat="1" applyFont="1" applyFill="1" applyBorder="1"/>
    <xf numFmtId="3" fontId="8" fillId="2" borderId="8" xfId="1" applyNumberFormat="1" applyFont="1" applyFill="1" applyBorder="1"/>
    <xf numFmtId="14" fontId="8" fillId="2" borderId="8" xfId="0" applyNumberFormat="1" applyFont="1" applyFill="1" applyBorder="1"/>
    <xf numFmtId="164" fontId="8" fillId="2" borderId="8" xfId="3" applyNumberFormat="1" applyFont="1" applyFill="1" applyBorder="1"/>
    <xf numFmtId="3" fontId="8" fillId="2" borderId="8" xfId="0" applyNumberFormat="1" applyFont="1" applyFill="1" applyBorder="1"/>
    <xf numFmtId="14" fontId="8" fillId="2" borderId="8" xfId="3" applyNumberFormat="1" applyFont="1" applyFill="1" applyBorder="1"/>
    <xf numFmtId="14" fontId="2" fillId="2" borderId="0" xfId="0" applyNumberFormat="1" applyFont="1" applyFill="1"/>
    <xf numFmtId="0" fontId="2" fillId="2" borderId="0" xfId="0" applyFont="1" applyFill="1" applyAlignment="1">
      <alignment horizontal="left"/>
    </xf>
    <xf numFmtId="0" fontId="2" fillId="2" borderId="0" xfId="0" applyFont="1" applyFill="1"/>
    <xf numFmtId="164" fontId="2" fillId="2" borderId="0" xfId="3" applyNumberFormat="1" applyFont="1" applyFill="1"/>
    <xf numFmtId="14" fontId="3" fillId="2" borderId="0" xfId="0" applyNumberFormat="1" applyFont="1" applyFill="1"/>
    <xf numFmtId="0" fontId="4" fillId="2" borderId="0" xfId="0" applyFont="1" applyFill="1"/>
    <xf numFmtId="0" fontId="3" fillId="2" borderId="0" xfId="0" applyFont="1" applyFill="1"/>
    <xf numFmtId="0" fontId="3" fillId="2" borderId="0" xfId="0" applyFont="1" applyFill="1" applyAlignment="1">
      <alignment horizontal="left"/>
    </xf>
    <xf numFmtId="14" fontId="2" fillId="2" borderId="1" xfId="0" applyNumberFormat="1" applyFont="1" applyFill="1" applyBorder="1"/>
    <xf numFmtId="0" fontId="2" fillId="2" borderId="2" xfId="0" applyFont="1" applyFill="1" applyBorder="1" applyAlignment="1">
      <alignment horizontal="left"/>
    </xf>
    <xf numFmtId="0" fontId="2" fillId="2" borderId="2" xfId="0" applyFont="1" applyFill="1" applyBorder="1" applyAlignment="1">
      <alignment horizontal="center"/>
    </xf>
    <xf numFmtId="14" fontId="2" fillId="2" borderId="2" xfId="0" applyNumberFormat="1"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2" fillId="2" borderId="4" xfId="3" applyNumberFormat="1" applyFont="1" applyFill="1" applyBorder="1" applyAlignment="1">
      <alignment horizontal="center"/>
    </xf>
    <xf numFmtId="14" fontId="2" fillId="2" borderId="4" xfId="0" applyNumberFormat="1" applyFont="1" applyFill="1" applyBorder="1" applyAlignment="1">
      <alignment horizontal="center"/>
    </xf>
    <xf numFmtId="14" fontId="2" fillId="2" borderId="5" xfId="0" applyNumberFormat="1" applyFont="1" applyFill="1" applyBorder="1" applyAlignment="1">
      <alignment horizontal="center"/>
    </xf>
    <xf numFmtId="0" fontId="2" fillId="2" borderId="6" xfId="0" applyFont="1" applyFill="1" applyBorder="1" applyAlignment="1">
      <alignment horizontal="left"/>
    </xf>
    <xf numFmtId="0" fontId="2" fillId="2" borderId="6" xfId="0" applyFont="1" applyFill="1" applyBorder="1" applyAlignment="1">
      <alignment horizontal="center"/>
    </xf>
    <xf numFmtId="14" fontId="2" fillId="2" borderId="6" xfId="0" applyNumberFormat="1" applyFont="1" applyFill="1" applyBorder="1" applyAlignment="1">
      <alignment horizontal="center"/>
    </xf>
    <xf numFmtId="0" fontId="2" fillId="2" borderId="7" xfId="0" applyFont="1" applyFill="1" applyBorder="1" applyAlignment="1">
      <alignment horizontal="center"/>
    </xf>
    <xf numFmtId="164" fontId="2" fillId="2" borderId="7" xfId="3" applyNumberFormat="1" applyFont="1" applyFill="1" applyBorder="1" applyAlignment="1">
      <alignment horizontal="center"/>
    </xf>
    <xf numFmtId="14" fontId="2" fillId="2" borderId="7" xfId="0" applyNumberFormat="1" applyFont="1" applyFill="1" applyBorder="1" applyAlignment="1">
      <alignment horizontal="center"/>
    </xf>
    <xf numFmtId="14" fontId="3" fillId="2" borderId="8" xfId="0" applyNumberFormat="1" applyFont="1" applyFill="1" applyBorder="1" applyAlignment="1">
      <alignment horizontal="left"/>
    </xf>
    <xf numFmtId="14" fontId="2" fillId="2" borderId="8" xfId="0" applyNumberFormat="1" applyFont="1" applyFill="1" applyBorder="1" applyAlignment="1">
      <alignment horizontal="left"/>
    </xf>
    <xf numFmtId="0" fontId="2" fillId="2" borderId="8" xfId="0" applyFont="1" applyFill="1" applyBorder="1"/>
    <xf numFmtId="164" fontId="2" fillId="2" borderId="9" xfId="3" applyNumberFormat="1" applyFont="1" applyFill="1" applyBorder="1"/>
    <xf numFmtId="14" fontId="2" fillId="2" borderId="9" xfId="0" applyNumberFormat="1" applyFont="1" applyFill="1" applyBorder="1"/>
    <xf numFmtId="3" fontId="2" fillId="2" borderId="9" xfId="0" applyNumberFormat="1" applyFont="1" applyFill="1" applyBorder="1"/>
    <xf numFmtId="0" fontId="2" fillId="2" borderId="9" xfId="0" applyFont="1" applyFill="1" applyBorder="1"/>
    <xf numFmtId="164" fontId="5" fillId="2" borderId="0" xfId="3" applyNumberFormat="1" applyFont="1" applyFill="1"/>
    <xf numFmtId="3" fontId="2" fillId="2" borderId="8" xfId="1" applyNumberFormat="1" applyFont="1" applyFill="1" applyBorder="1"/>
    <xf numFmtId="167" fontId="2" fillId="2" borderId="8" xfId="0" applyNumberFormat="1" applyFont="1" applyFill="1" applyBorder="1"/>
    <xf numFmtId="166" fontId="3" fillId="2" borderId="8" xfId="4" applyNumberFormat="1" applyFont="1" applyFill="1" applyBorder="1"/>
    <xf numFmtId="170" fontId="3" fillId="2" borderId="8" xfId="8" applyNumberFormat="1" applyFont="1" applyFill="1" applyBorder="1"/>
    <xf numFmtId="165" fontId="3" fillId="2" borderId="8" xfId="9" applyNumberFormat="1" applyFont="1" applyFill="1" applyBorder="1"/>
    <xf numFmtId="166" fontId="3" fillId="2" borderId="8" xfId="10" applyNumberFormat="1" applyFont="1" applyFill="1" applyBorder="1"/>
    <xf numFmtId="14" fontId="3" fillId="2" borderId="0" xfId="5" applyNumberFormat="1" applyFill="1"/>
    <xf numFmtId="166" fontId="3" fillId="2" borderId="8" xfId="11" applyNumberFormat="1" applyFont="1" applyFill="1" applyBorder="1"/>
    <xf numFmtId="166" fontId="3" fillId="2" borderId="8" xfId="12" applyNumberFormat="1" applyFont="1" applyFill="1" applyBorder="1"/>
    <xf numFmtId="166" fontId="3" fillId="2" borderId="8" xfId="8" applyNumberFormat="1" applyFont="1" applyFill="1" applyBorder="1"/>
    <xf numFmtId="166" fontId="3" fillId="2" borderId="8" xfId="9" applyNumberFormat="1" applyFont="1" applyFill="1" applyBorder="1"/>
    <xf numFmtId="0" fontId="3" fillId="2" borderId="8" xfId="5" applyFill="1" applyBorder="1"/>
    <xf numFmtId="166" fontId="6" fillId="2" borderId="8" xfId="13" applyNumberFormat="1" applyFont="1" applyFill="1" applyBorder="1"/>
    <xf numFmtId="164" fontId="6" fillId="2" borderId="8" xfId="3" applyNumberFormat="1" applyFont="1" applyFill="1" applyBorder="1"/>
    <xf numFmtId="172" fontId="3" fillId="2" borderId="8" xfId="3" applyNumberFormat="1" applyFont="1" applyFill="1" applyBorder="1"/>
    <xf numFmtId="14" fontId="2" fillId="2" borderId="8" xfId="3" applyNumberFormat="1" applyFont="1" applyFill="1" applyBorder="1"/>
    <xf numFmtId="41" fontId="3" fillId="2" borderId="0" xfId="2" applyFont="1" applyFill="1"/>
    <xf numFmtId="41" fontId="3" fillId="2" borderId="0" xfId="0" applyNumberFormat="1" applyFont="1" applyFill="1"/>
    <xf numFmtId="0" fontId="11" fillId="2" borderId="0" xfId="0" applyFont="1" applyFill="1"/>
    <xf numFmtId="0" fontId="11" fillId="2" borderId="8" xfId="0" applyFont="1" applyFill="1" applyBorder="1" applyAlignment="1">
      <alignment horizontal="left"/>
    </xf>
    <xf numFmtId="14" fontId="11" fillId="2" borderId="8" xfId="0" applyNumberFormat="1" applyFont="1" applyFill="1" applyBorder="1"/>
    <xf numFmtId="164" fontId="11" fillId="2" borderId="8" xfId="3" applyNumberFormat="1" applyFont="1" applyFill="1" applyBorder="1"/>
    <xf numFmtId="3" fontId="11" fillId="2" borderId="8" xfId="0" applyNumberFormat="1" applyFont="1" applyFill="1" applyBorder="1"/>
    <xf numFmtId="14" fontId="12" fillId="2" borderId="8" xfId="0" applyNumberFormat="1" applyFont="1" applyFill="1" applyBorder="1" applyAlignment="1">
      <alignment horizontal="right"/>
    </xf>
    <xf numFmtId="14" fontId="13" fillId="2" borderId="8" xfId="0" applyNumberFormat="1" applyFont="1" applyFill="1" applyBorder="1" applyAlignment="1">
      <alignment horizontal="right"/>
    </xf>
    <xf numFmtId="0" fontId="11" fillId="2" borderId="8" xfId="0" applyFont="1" applyFill="1" applyBorder="1"/>
    <xf numFmtId="17" fontId="11" fillId="2" borderId="8" xfId="0" applyNumberFormat="1" applyFont="1" applyFill="1" applyBorder="1"/>
    <xf numFmtId="3" fontId="11" fillId="2" borderId="9" xfId="0" applyNumberFormat="1" applyFont="1" applyFill="1" applyBorder="1"/>
    <xf numFmtId="0" fontId="11" fillId="2" borderId="9" xfId="0" applyFont="1" applyFill="1" applyBorder="1"/>
    <xf numFmtId="14" fontId="11" fillId="2" borderId="0" xfId="0" applyNumberFormat="1" applyFont="1" applyFill="1"/>
    <xf numFmtId="0" fontId="11" fillId="2" borderId="0" xfId="0" applyFont="1" applyFill="1" applyAlignment="1">
      <alignment horizontal="left"/>
    </xf>
    <xf numFmtId="164" fontId="11" fillId="2" borderId="0" xfId="3" applyNumberFormat="1" applyFont="1" applyFill="1"/>
    <xf numFmtId="167" fontId="11" fillId="2" borderId="8" xfId="0" applyNumberFormat="1" applyFont="1" applyFill="1" applyBorder="1"/>
    <xf numFmtId="14" fontId="3" fillId="2" borderId="8" xfId="5" applyNumberFormat="1" applyFill="1" applyBorder="1"/>
    <xf numFmtId="0" fontId="3" fillId="2" borderId="8" xfId="5" applyFill="1" applyBorder="1" applyAlignment="1">
      <alignment horizontal="left"/>
    </xf>
    <xf numFmtId="0" fontId="3" fillId="2" borderId="8" xfId="7" applyNumberFormat="1" applyFont="1" applyFill="1" applyBorder="1" applyAlignment="1">
      <alignment horizontal="left"/>
    </xf>
    <xf numFmtId="171" fontId="14" fillId="2" borderId="8" xfId="0" applyNumberFormat="1" applyFont="1" applyFill="1" applyBorder="1" applyAlignment="1">
      <alignment horizontal="left"/>
    </xf>
    <xf numFmtId="171" fontId="15" fillId="2" borderId="8" xfId="0" applyNumberFormat="1" applyFont="1" applyFill="1" applyBorder="1" applyAlignment="1">
      <alignment horizontal="left"/>
    </xf>
    <xf numFmtId="14" fontId="11" fillId="2" borderId="8" xfId="3" applyNumberFormat="1" applyFont="1" applyFill="1" applyBorder="1"/>
    <xf numFmtId="14" fontId="11" fillId="2" borderId="8" xfId="14" applyNumberFormat="1" applyFont="1" applyFill="1" applyBorder="1"/>
    <xf numFmtId="0" fontId="11" fillId="2" borderId="8" xfId="14" applyFont="1" applyFill="1" applyBorder="1" applyAlignment="1">
      <alignment horizontal="left"/>
    </xf>
    <xf numFmtId="173" fontId="11" fillId="2" borderId="8" xfId="3" applyNumberFormat="1" applyFont="1" applyFill="1" applyBorder="1"/>
    <xf numFmtId="172" fontId="11" fillId="2" borderId="8" xfId="3" applyNumberFormat="1" applyFont="1" applyFill="1" applyBorder="1"/>
    <xf numFmtId="0" fontId="11" fillId="2" borderId="8" xfId="15" applyFont="1" applyFill="1" applyBorder="1"/>
    <xf numFmtId="14" fontId="11" fillId="2" borderId="8" xfId="16" applyNumberFormat="1" applyFont="1" applyFill="1" applyBorder="1"/>
    <xf numFmtId="0" fontId="11" fillId="2" borderId="8" xfId="16" applyFont="1" applyFill="1" applyBorder="1"/>
    <xf numFmtId="172" fontId="11" fillId="2" borderId="8" xfId="17" applyNumberFormat="1" applyFont="1" applyFill="1" applyBorder="1"/>
    <xf numFmtId="0" fontId="16" fillId="3" borderId="10" xfId="0" applyFont="1" applyFill="1" applyBorder="1" applyAlignment="1">
      <alignment horizontal="center" vertical="center"/>
    </xf>
    <xf numFmtId="49" fontId="17" fillId="4" borderId="10" xfId="0" applyNumberFormat="1" applyFont="1" applyFill="1" applyBorder="1" applyAlignment="1">
      <alignment horizontal="left" vertical="center"/>
    </xf>
    <xf numFmtId="0" fontId="17" fillId="4" borderId="10" xfId="0" applyFont="1" applyFill="1" applyBorder="1" applyAlignment="1">
      <alignment horizontal="right" vertical="center"/>
    </xf>
    <xf numFmtId="14" fontId="17" fillId="4" borderId="10" xfId="0" applyNumberFormat="1" applyFont="1" applyFill="1" applyBorder="1" applyAlignment="1">
      <alignment horizontal="left" vertical="center"/>
    </xf>
    <xf numFmtId="0" fontId="17" fillId="4" borderId="10" xfId="0" applyFont="1" applyFill="1" applyBorder="1" applyAlignment="1">
      <alignment horizontal="left" vertical="center"/>
    </xf>
    <xf numFmtId="0" fontId="3" fillId="5" borderId="8" xfId="0" applyFont="1" applyFill="1" applyBorder="1"/>
    <xf numFmtId="0" fontId="3" fillId="0" borderId="0" xfId="0" applyFont="1"/>
    <xf numFmtId="3" fontId="3" fillId="0" borderId="0" xfId="0" applyNumberFormat="1" applyFont="1" applyAlignment="1">
      <alignment horizontal="right"/>
    </xf>
    <xf numFmtId="14" fontId="3" fillId="0" borderId="0" xfId="0" applyNumberFormat="1" applyFont="1" applyAlignment="1">
      <alignment horizontal="right"/>
    </xf>
    <xf numFmtId="0" fontId="2" fillId="6" borderId="0" xfId="0" applyFont="1" applyFill="1"/>
    <xf numFmtId="3" fontId="2" fillId="6" borderId="0" xfId="0" applyNumberFormat="1" applyFont="1" applyFill="1" applyAlignment="1">
      <alignment horizontal="right"/>
    </xf>
    <xf numFmtId="14" fontId="2" fillId="6" borderId="0" xfId="0" applyNumberFormat="1" applyFont="1" applyFill="1" applyAlignment="1">
      <alignment horizontal="right"/>
    </xf>
    <xf numFmtId="175" fontId="3" fillId="2" borderId="8" xfId="1" applyNumberFormat="1" applyFont="1" applyFill="1" applyBorder="1"/>
    <xf numFmtId="175" fontId="7" fillId="2" borderId="8" xfId="1" applyNumberFormat="1" applyFont="1" applyFill="1" applyBorder="1"/>
    <xf numFmtId="0" fontId="2" fillId="6" borderId="8" xfId="0" applyFont="1" applyFill="1" applyBorder="1" applyAlignment="1">
      <alignment horizontal="center" vertical="center" wrapText="1"/>
    </xf>
    <xf numFmtId="175" fontId="2" fillId="6" borderId="8" xfId="1" applyNumberFormat="1" applyFont="1" applyFill="1" applyBorder="1" applyAlignment="1">
      <alignment horizontal="center" vertical="center" wrapText="1"/>
    </xf>
    <xf numFmtId="175" fontId="18" fillId="6" borderId="8" xfId="1" applyNumberFormat="1" applyFont="1" applyFill="1" applyBorder="1" applyAlignment="1">
      <alignment horizontal="center" vertical="center" wrapText="1"/>
    </xf>
    <xf numFmtId="0" fontId="18" fillId="6" borderId="8" xfId="0" applyFont="1" applyFill="1" applyBorder="1" applyAlignment="1">
      <alignment horizontal="center" vertical="center"/>
    </xf>
    <xf numFmtId="0" fontId="19" fillId="2" borderId="0" xfId="0" applyFont="1" applyFill="1"/>
    <xf numFmtId="0" fontId="19" fillId="2" borderId="8" xfId="0" applyFont="1" applyFill="1" applyBorder="1" applyAlignment="1">
      <alignment horizontal="left"/>
    </xf>
    <xf numFmtId="175" fontId="19" fillId="2" borderId="8" xfId="1" applyNumberFormat="1" applyFont="1" applyFill="1" applyBorder="1"/>
    <xf numFmtId="0" fontId="19" fillId="2" borderId="8" xfId="0" applyFont="1" applyFill="1" applyBorder="1"/>
    <xf numFmtId="0" fontId="3" fillId="2" borderId="8" xfId="5" applyFont="1" applyFill="1" applyBorder="1"/>
    <xf numFmtId="0" fontId="7" fillId="2" borderId="8" xfId="14" applyFont="1" applyFill="1" applyBorder="1" applyAlignment="1">
      <alignment horizontal="left"/>
    </xf>
    <xf numFmtId="0" fontId="19" fillId="2" borderId="8" xfId="15" applyFont="1" applyFill="1" applyBorder="1"/>
    <xf numFmtId="0" fontId="19" fillId="2" borderId="8" xfId="16" applyFont="1" applyFill="1" applyBorder="1"/>
    <xf numFmtId="175" fontId="19" fillId="2" borderId="0" xfId="1" applyNumberFormat="1" applyFont="1" applyFill="1" applyBorder="1"/>
    <xf numFmtId="175" fontId="19" fillId="2" borderId="0" xfId="1" applyNumberFormat="1" applyFont="1" applyFill="1"/>
    <xf numFmtId="0" fontId="19" fillId="2" borderId="0" xfId="0" applyFont="1" applyFill="1" applyAlignment="1">
      <alignment horizontal="left"/>
    </xf>
    <xf numFmtId="175" fontId="2" fillId="6" borderId="8" xfId="1" applyNumberFormat="1" applyFont="1" applyFill="1" applyBorder="1"/>
    <xf numFmtId="0" fontId="19" fillId="6" borderId="8" xfId="0" applyFont="1" applyFill="1" applyBorder="1"/>
    <xf numFmtId="1" fontId="2" fillId="6" borderId="8" xfId="0" applyNumberFormat="1" applyFont="1" applyFill="1" applyBorder="1" applyAlignment="1">
      <alignment horizontal="center" vertical="center" wrapText="1"/>
    </xf>
    <xf numFmtId="1" fontId="3" fillId="2" borderId="8" xfId="0" applyNumberFormat="1" applyFont="1" applyFill="1" applyBorder="1"/>
    <xf numFmtId="1" fontId="19" fillId="2" borderId="8" xfId="0" applyNumberFormat="1" applyFont="1" applyFill="1" applyBorder="1"/>
    <xf numFmtId="1" fontId="7" fillId="2" borderId="8" xfId="0" applyNumberFormat="1" applyFont="1" applyFill="1" applyBorder="1"/>
    <xf numFmtId="1" fontId="19" fillId="2" borderId="8" xfId="16" applyNumberFormat="1" applyFont="1" applyFill="1" applyBorder="1"/>
    <xf numFmtId="1" fontId="2" fillId="6" borderId="8" xfId="0" applyNumberFormat="1" applyFont="1" applyFill="1" applyBorder="1"/>
    <xf numFmtId="1" fontId="3" fillId="2" borderId="0" xfId="0" applyNumberFormat="1" applyFont="1" applyFill="1"/>
    <xf numFmtId="1" fontId="19" fillId="2" borderId="0" xfId="0" applyNumberFormat="1" applyFont="1" applyFill="1"/>
    <xf numFmtId="0" fontId="20" fillId="0" borderId="0" xfId="0" applyFont="1"/>
    <xf numFmtId="0" fontId="21" fillId="0" borderId="0" xfId="0" applyFont="1"/>
    <xf numFmtId="0" fontId="22" fillId="0" borderId="0" xfId="0" applyFont="1"/>
    <xf numFmtId="0" fontId="23" fillId="7" borderId="0" xfId="0" applyFont="1" applyFill="1" applyAlignment="1">
      <alignment vertical="center"/>
    </xf>
    <xf numFmtId="0" fontId="23" fillId="8" borderId="0" xfId="0" applyFont="1" applyFill="1" applyAlignment="1">
      <alignment vertical="center"/>
    </xf>
    <xf numFmtId="0" fontId="24" fillId="7" borderId="0" xfId="0" applyFont="1" applyFill="1"/>
    <xf numFmtId="3" fontId="24" fillId="7" borderId="0" xfId="0" applyNumberFormat="1" applyFont="1" applyFill="1"/>
    <xf numFmtId="0" fontId="25" fillId="0" borderId="0" xfId="0" applyFont="1"/>
    <xf numFmtId="3" fontId="25" fillId="0" borderId="0" xfId="0" applyNumberFormat="1" applyFont="1"/>
    <xf numFmtId="0" fontId="23" fillId="7" borderId="0" xfId="0" applyFont="1" applyFill="1"/>
    <xf numFmtId="3" fontId="24" fillId="9" borderId="0" xfId="0" applyNumberFormat="1" applyFont="1" applyFill="1"/>
  </cellXfs>
  <cellStyles count="18">
    <cellStyle name="Millares" xfId="1" builtinId="3"/>
    <cellStyle name="Millares [0]" xfId="2" builtinId="6"/>
    <cellStyle name="Millares [0] 3" xfId="7" xr:uid="{00000000-0005-0000-0000-000002000000}"/>
    <cellStyle name="Millares 10 2" xfId="10" xr:uid="{00000000-0005-0000-0000-000003000000}"/>
    <cellStyle name="Millares 110" xfId="11" xr:uid="{00000000-0005-0000-0000-000004000000}"/>
    <cellStyle name="Millares 112" xfId="12" xr:uid="{00000000-0005-0000-0000-000005000000}"/>
    <cellStyle name="Millares 224" xfId="13" xr:uid="{00000000-0005-0000-0000-000006000000}"/>
    <cellStyle name="Millares 23" xfId="8" xr:uid="{00000000-0005-0000-0000-000007000000}"/>
    <cellStyle name="Millares 70" xfId="6" xr:uid="{00000000-0005-0000-0000-000008000000}"/>
    <cellStyle name="Millares 8" xfId="4" xr:uid="{00000000-0005-0000-0000-000009000000}"/>
    <cellStyle name="Millares 88" xfId="9" xr:uid="{00000000-0005-0000-0000-00000A000000}"/>
    <cellStyle name="Moneda" xfId="3" builtinId="4"/>
    <cellStyle name="Moneda 10" xfId="17" xr:uid="{00000000-0005-0000-0000-00000C000000}"/>
    <cellStyle name="Normal" xfId="0" builtinId="0"/>
    <cellStyle name="Normal 18" xfId="15" xr:uid="{00000000-0005-0000-0000-00000E000000}"/>
    <cellStyle name="Normal 22" xfId="16" xr:uid="{00000000-0005-0000-0000-00000F000000}"/>
    <cellStyle name="Normal 3" xfId="5" xr:uid="{00000000-0005-0000-0000-000010000000}"/>
    <cellStyle name="Normal 8"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ADC0EA7D-3B59-4901-8569-2CAEB16FB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65D546D7-DD4F-4D19-BD61-66C0ABBA9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2"/>
  <sheetViews>
    <sheetView topLeftCell="A622" workbookViewId="0">
      <selection activeCell="A635" sqref="A635"/>
    </sheetView>
  </sheetViews>
  <sheetFormatPr baseColWidth="10" defaultRowHeight="14.25" x14ac:dyDescent="0.2"/>
  <cols>
    <col min="1" max="1" width="11.42578125" style="83"/>
    <col min="2" max="2" width="17.85546875" style="83" customWidth="1"/>
    <col min="3" max="6" width="11.42578125" style="83"/>
    <col min="7" max="7" width="14" style="83" customWidth="1"/>
    <col min="8" max="8" width="11.42578125" style="83"/>
    <col min="9" max="9" width="15.42578125" style="83" customWidth="1"/>
    <col min="10" max="10" width="11.42578125" style="83"/>
    <col min="11" max="11" width="16.7109375" style="83" customWidth="1"/>
    <col min="12" max="12" width="11.42578125" style="83"/>
    <col min="13" max="13" width="13.42578125" style="83" customWidth="1"/>
    <col min="14" max="14" width="11.42578125" style="83"/>
    <col min="15" max="15" width="15" style="83" customWidth="1"/>
    <col min="16" max="16" width="13.7109375" style="83" customWidth="1"/>
    <col min="17" max="16384" width="11.42578125" style="83"/>
  </cols>
  <sheetData>
    <row r="1" spans="1:16" ht="18" x14ac:dyDescent="0.25">
      <c r="A1" s="34" t="s">
        <v>0</v>
      </c>
      <c r="B1" s="35"/>
      <c r="C1" s="36"/>
      <c r="D1" s="36"/>
      <c r="E1" s="34"/>
      <c r="F1" s="36"/>
      <c r="G1" s="36"/>
      <c r="H1" s="36"/>
      <c r="I1" s="36" t="s">
        <v>1</v>
      </c>
      <c r="J1" s="36"/>
      <c r="K1" s="37"/>
      <c r="L1" s="38"/>
      <c r="M1" s="39" t="s">
        <v>2</v>
      </c>
      <c r="N1" s="40"/>
      <c r="O1" s="40"/>
      <c r="P1" s="40"/>
    </row>
    <row r="2" spans="1:16" x14ac:dyDescent="0.2">
      <c r="A2" s="38"/>
      <c r="B2" s="41"/>
      <c r="C2" s="40"/>
      <c r="D2" s="40"/>
      <c r="E2" s="38"/>
      <c r="F2" s="40"/>
      <c r="G2" s="40"/>
      <c r="H2" s="36"/>
      <c r="I2" s="40"/>
      <c r="J2" s="40" t="s">
        <v>3</v>
      </c>
      <c r="K2" s="37">
        <v>2019</v>
      </c>
      <c r="L2" s="38"/>
      <c r="M2" s="40"/>
      <c r="N2" s="40"/>
      <c r="O2" s="40"/>
      <c r="P2" s="40"/>
    </row>
    <row r="3" spans="1:16" x14ac:dyDescent="0.2">
      <c r="A3" s="42" t="s">
        <v>4</v>
      </c>
      <c r="B3" s="43" t="s">
        <v>5</v>
      </c>
      <c r="C3" s="44"/>
      <c r="D3" s="44"/>
      <c r="E3" s="45" t="s">
        <v>6</v>
      </c>
      <c r="F3" s="44" t="s">
        <v>7</v>
      </c>
      <c r="G3" s="44" t="s">
        <v>8</v>
      </c>
      <c r="H3" s="44" t="s">
        <v>9</v>
      </c>
      <c r="I3" s="46"/>
      <c r="J3" s="47" t="s">
        <v>6</v>
      </c>
      <c r="K3" s="48" t="s">
        <v>8</v>
      </c>
      <c r="L3" s="49" t="s">
        <v>6</v>
      </c>
      <c r="M3" s="47" t="s">
        <v>8</v>
      </c>
      <c r="N3" s="47" t="s">
        <v>6</v>
      </c>
      <c r="O3" s="47" t="s">
        <v>10</v>
      </c>
      <c r="P3" s="47" t="s">
        <v>11</v>
      </c>
    </row>
    <row r="4" spans="1:16" x14ac:dyDescent="0.2">
      <c r="A4" s="50" t="s">
        <v>12</v>
      </c>
      <c r="B4" s="51" t="s">
        <v>13</v>
      </c>
      <c r="C4" s="52" t="s">
        <v>14</v>
      </c>
      <c r="D4" s="52" t="s">
        <v>15</v>
      </c>
      <c r="E4" s="53" t="s">
        <v>16</v>
      </c>
      <c r="F4" s="52" t="s">
        <v>17</v>
      </c>
      <c r="G4" s="52" t="s">
        <v>18</v>
      </c>
      <c r="H4" s="52" t="s">
        <v>19</v>
      </c>
      <c r="I4" s="46" t="s">
        <v>20</v>
      </c>
      <c r="J4" s="54" t="s">
        <v>21</v>
      </c>
      <c r="K4" s="55" t="s">
        <v>22</v>
      </c>
      <c r="L4" s="56" t="s">
        <v>23</v>
      </c>
      <c r="M4" s="54" t="s">
        <v>22</v>
      </c>
      <c r="N4" s="54" t="s">
        <v>24</v>
      </c>
      <c r="O4" s="54" t="s">
        <v>25</v>
      </c>
      <c r="P4" s="54" t="s">
        <v>26</v>
      </c>
    </row>
    <row r="5" spans="1:16" x14ac:dyDescent="0.2">
      <c r="A5" s="6">
        <v>43732</v>
      </c>
      <c r="B5" s="84">
        <v>28978</v>
      </c>
      <c r="C5" s="1"/>
      <c r="D5" s="3"/>
      <c r="E5" s="85">
        <v>43738</v>
      </c>
      <c r="F5" s="23">
        <v>43617</v>
      </c>
      <c r="G5" s="5">
        <v>83270930</v>
      </c>
      <c r="H5" s="2"/>
      <c r="I5" s="2">
        <f>G5-H5</f>
        <v>83270930</v>
      </c>
      <c r="J5" s="85">
        <v>43634</v>
      </c>
      <c r="K5" s="86">
        <v>83270930</v>
      </c>
      <c r="L5" s="85"/>
      <c r="M5" s="87"/>
      <c r="N5" s="87"/>
      <c r="O5" s="87"/>
      <c r="P5" s="87">
        <f>I5-K5-M5-O5</f>
        <v>0</v>
      </c>
    </row>
    <row r="6" spans="1:16" x14ac:dyDescent="0.2">
      <c r="A6" s="6">
        <v>43732</v>
      </c>
      <c r="B6" s="84">
        <v>28979</v>
      </c>
      <c r="C6" s="1"/>
      <c r="D6" s="3"/>
      <c r="E6" s="85">
        <v>43738</v>
      </c>
      <c r="F6" s="23">
        <v>43617</v>
      </c>
      <c r="G6" s="5">
        <v>11728300</v>
      </c>
      <c r="H6" s="2"/>
      <c r="I6" s="2">
        <f>G6-H6</f>
        <v>11728300</v>
      </c>
      <c r="J6" s="85">
        <v>43634</v>
      </c>
      <c r="K6" s="86">
        <v>11728300</v>
      </c>
      <c r="L6" s="85"/>
      <c r="M6" s="87"/>
      <c r="N6" s="87"/>
      <c r="O6" s="87"/>
      <c r="P6" s="87">
        <f>I6-K6-M6-O6</f>
        <v>0</v>
      </c>
    </row>
    <row r="7" spans="1:16" x14ac:dyDescent="0.2">
      <c r="A7" s="6">
        <v>43732</v>
      </c>
      <c r="B7" s="84">
        <v>28980</v>
      </c>
      <c r="C7" s="1"/>
      <c r="D7" s="1"/>
      <c r="E7" s="85">
        <v>43738</v>
      </c>
      <c r="F7" s="23">
        <v>43617</v>
      </c>
      <c r="G7" s="5">
        <v>22283770</v>
      </c>
      <c r="H7" s="2"/>
      <c r="I7" s="2">
        <f>G7-H7</f>
        <v>22283770</v>
      </c>
      <c r="J7" s="85">
        <v>43634</v>
      </c>
      <c r="K7" s="86">
        <v>6735400</v>
      </c>
      <c r="L7" s="88">
        <v>43657</v>
      </c>
      <c r="M7" s="87">
        <v>15548370</v>
      </c>
      <c r="N7" s="87"/>
      <c r="O7" s="87"/>
      <c r="P7" s="87">
        <f>I7-K7-M7-O7</f>
        <v>0</v>
      </c>
    </row>
    <row r="8" spans="1:16" x14ac:dyDescent="0.2">
      <c r="A8" s="6"/>
      <c r="B8" s="84"/>
      <c r="C8" s="1"/>
      <c r="D8" s="1"/>
      <c r="E8" s="85"/>
      <c r="F8" s="23"/>
      <c r="G8" s="5"/>
      <c r="H8" s="2"/>
      <c r="I8" s="2"/>
      <c r="J8" s="7">
        <v>43634</v>
      </c>
      <c r="K8" s="8">
        <f>K6+K7</f>
        <v>18463700</v>
      </c>
      <c r="L8" s="85"/>
      <c r="M8" s="87"/>
      <c r="N8" s="87"/>
      <c r="O8" s="87"/>
      <c r="P8" s="87"/>
    </row>
    <row r="9" spans="1:16" x14ac:dyDescent="0.2">
      <c r="A9" s="6">
        <v>43732</v>
      </c>
      <c r="B9" s="84">
        <v>28981</v>
      </c>
      <c r="C9" s="1"/>
      <c r="D9" s="1"/>
      <c r="E9" s="85">
        <v>43738</v>
      </c>
      <c r="F9" s="23">
        <v>43647</v>
      </c>
      <c r="G9" s="5">
        <v>81308348</v>
      </c>
      <c r="H9" s="2"/>
      <c r="I9" s="2">
        <f>G9-H9</f>
        <v>81308348</v>
      </c>
      <c r="J9" s="85">
        <v>43634</v>
      </c>
      <c r="K9" s="4">
        <v>47821340</v>
      </c>
      <c r="L9" s="88">
        <v>43657</v>
      </c>
      <c r="M9" s="87">
        <v>19532660</v>
      </c>
      <c r="N9" s="88">
        <v>43657</v>
      </c>
      <c r="O9" s="87">
        <v>13954348</v>
      </c>
      <c r="P9" s="87">
        <f>I9-K9-M9-O9</f>
        <v>0</v>
      </c>
    </row>
    <row r="10" spans="1:16" ht="15" x14ac:dyDescent="0.25">
      <c r="A10" s="6"/>
      <c r="B10" s="84"/>
      <c r="C10" s="1"/>
      <c r="D10" s="1"/>
      <c r="E10" s="85"/>
      <c r="F10" s="23"/>
      <c r="G10" s="5"/>
      <c r="H10" s="2"/>
      <c r="I10" s="2"/>
      <c r="J10" s="7">
        <v>43634</v>
      </c>
      <c r="K10" s="8">
        <f>+K5+K9</f>
        <v>131092270</v>
      </c>
      <c r="L10" s="89">
        <v>43657</v>
      </c>
      <c r="M10" s="10">
        <f>+M7+M9</f>
        <v>35081030</v>
      </c>
      <c r="N10" s="87"/>
      <c r="O10" s="87"/>
      <c r="P10" s="87"/>
    </row>
    <row r="11" spans="1:16" x14ac:dyDescent="0.2">
      <c r="A11" s="6">
        <v>43732</v>
      </c>
      <c r="B11" s="84">
        <v>28982</v>
      </c>
      <c r="C11" s="1"/>
      <c r="D11" s="1"/>
      <c r="E11" s="85">
        <v>43738</v>
      </c>
      <c r="F11" s="23">
        <v>43647</v>
      </c>
      <c r="G11" s="5">
        <v>11451880</v>
      </c>
      <c r="H11" s="2"/>
      <c r="I11" s="2">
        <f t="shared" ref="I11:I16" si="0">G11-H11</f>
        <v>11451880</v>
      </c>
      <c r="J11" s="88">
        <v>43657</v>
      </c>
      <c r="K11" s="86">
        <v>11451880</v>
      </c>
      <c r="L11" s="85"/>
      <c r="M11" s="87"/>
      <c r="N11" s="87"/>
      <c r="O11" s="87"/>
      <c r="P11" s="87">
        <f t="shared" ref="P11:P16" si="1">I11-K11-M11-O11</f>
        <v>0</v>
      </c>
    </row>
    <row r="12" spans="1:16" x14ac:dyDescent="0.2">
      <c r="A12" s="6">
        <v>43732</v>
      </c>
      <c r="B12" s="84">
        <v>28983</v>
      </c>
      <c r="C12" s="90"/>
      <c r="D12" s="3"/>
      <c r="E12" s="85">
        <v>43738</v>
      </c>
      <c r="F12" s="23">
        <v>43647</v>
      </c>
      <c r="G12" s="5">
        <v>21758572</v>
      </c>
      <c r="H12" s="2"/>
      <c r="I12" s="2">
        <f t="shared" si="0"/>
        <v>21758572</v>
      </c>
      <c r="J12" s="88">
        <v>43657</v>
      </c>
      <c r="K12" s="86">
        <v>21758572</v>
      </c>
      <c r="L12" s="85"/>
      <c r="M12" s="87"/>
      <c r="N12" s="87"/>
      <c r="O12" s="87"/>
      <c r="P12" s="87">
        <f t="shared" si="1"/>
        <v>0</v>
      </c>
    </row>
    <row r="13" spans="1:16" x14ac:dyDescent="0.2">
      <c r="A13" s="6">
        <v>43732</v>
      </c>
      <c r="B13" s="84">
        <v>28984</v>
      </c>
      <c r="C13" s="1"/>
      <c r="D13" s="1"/>
      <c r="E13" s="85">
        <v>43738</v>
      </c>
      <c r="F13" s="23">
        <v>43647</v>
      </c>
      <c r="G13" s="5">
        <v>47954110</v>
      </c>
      <c r="H13" s="2"/>
      <c r="I13" s="2">
        <f t="shared" si="0"/>
        <v>47954110</v>
      </c>
      <c r="J13" s="88">
        <v>43657</v>
      </c>
      <c r="K13" s="4">
        <v>47954110</v>
      </c>
      <c r="L13" s="85"/>
      <c r="M13" s="87"/>
      <c r="N13" s="87"/>
      <c r="O13" s="87"/>
      <c r="P13" s="87">
        <f t="shared" si="1"/>
        <v>0</v>
      </c>
    </row>
    <row r="14" spans="1:16" x14ac:dyDescent="0.2">
      <c r="A14" s="6">
        <v>43732</v>
      </c>
      <c r="B14" s="84">
        <v>28985</v>
      </c>
      <c r="C14" s="1"/>
      <c r="D14" s="3"/>
      <c r="E14" s="85">
        <v>43738</v>
      </c>
      <c r="F14" s="23">
        <v>43647</v>
      </c>
      <c r="G14" s="5">
        <v>6754100</v>
      </c>
      <c r="H14" s="2"/>
      <c r="I14" s="2">
        <f t="shared" si="0"/>
        <v>6754100</v>
      </c>
      <c r="J14" s="88">
        <v>43657</v>
      </c>
      <c r="K14" s="4">
        <v>6754100</v>
      </c>
      <c r="L14" s="85"/>
      <c r="M14" s="87"/>
      <c r="N14" s="87"/>
      <c r="O14" s="87"/>
      <c r="P14" s="87">
        <f t="shared" si="1"/>
        <v>0</v>
      </c>
    </row>
    <row r="15" spans="1:16" x14ac:dyDescent="0.2">
      <c r="A15" s="6">
        <v>43732</v>
      </c>
      <c r="B15" s="84">
        <v>28986</v>
      </c>
      <c r="C15" s="1"/>
      <c r="D15" s="3"/>
      <c r="E15" s="85">
        <v>43738</v>
      </c>
      <c r="F15" s="23">
        <v>43647</v>
      </c>
      <c r="G15" s="5">
        <v>12832790</v>
      </c>
      <c r="H15" s="2"/>
      <c r="I15" s="2">
        <f t="shared" si="0"/>
        <v>12832790</v>
      </c>
      <c r="J15" s="88">
        <v>43657</v>
      </c>
      <c r="K15" s="4">
        <v>12832790</v>
      </c>
      <c r="L15" s="85"/>
      <c r="M15" s="87"/>
      <c r="N15" s="87"/>
      <c r="O15" s="87"/>
      <c r="P15" s="87">
        <f t="shared" si="1"/>
        <v>0</v>
      </c>
    </row>
    <row r="16" spans="1:16" ht="15" x14ac:dyDescent="0.25">
      <c r="A16" s="6">
        <v>43732</v>
      </c>
      <c r="B16" s="84">
        <v>28987</v>
      </c>
      <c r="C16" s="1"/>
      <c r="D16" s="1"/>
      <c r="E16" s="85">
        <v>43738</v>
      </c>
      <c r="F16" s="23">
        <v>43678</v>
      </c>
      <c r="G16" s="5">
        <v>77565039</v>
      </c>
      <c r="H16" s="2"/>
      <c r="I16" s="2">
        <f t="shared" si="0"/>
        <v>77565039</v>
      </c>
      <c r="J16" s="88">
        <v>43657</v>
      </c>
      <c r="K16" s="4">
        <v>16386470</v>
      </c>
      <c r="L16" s="89">
        <v>43657</v>
      </c>
      <c r="M16" s="10">
        <v>35081030</v>
      </c>
      <c r="N16" s="88">
        <v>43703</v>
      </c>
      <c r="O16" s="87">
        <v>26097539</v>
      </c>
      <c r="P16" s="87">
        <f t="shared" si="1"/>
        <v>0</v>
      </c>
    </row>
    <row r="17" spans="1:16" ht="15" x14ac:dyDescent="0.25">
      <c r="A17" s="6"/>
      <c r="B17" s="84"/>
      <c r="C17" s="1"/>
      <c r="D17" s="1"/>
      <c r="E17" s="85"/>
      <c r="F17" s="23"/>
      <c r="G17" s="5"/>
      <c r="H17" s="2"/>
      <c r="I17" s="2"/>
      <c r="J17" s="89">
        <v>43657</v>
      </c>
      <c r="K17" s="8">
        <f>+O9+K11+K12+K13+K14+K15+K16</f>
        <v>131092270</v>
      </c>
      <c r="L17" s="88"/>
      <c r="M17" s="87"/>
      <c r="N17" s="87"/>
      <c r="O17" s="87"/>
      <c r="P17" s="87"/>
    </row>
    <row r="18" spans="1:16" ht="15" x14ac:dyDescent="0.25">
      <c r="A18" s="6">
        <v>43732</v>
      </c>
      <c r="B18" s="84">
        <v>28988</v>
      </c>
      <c r="C18" s="1"/>
      <c r="D18" s="1"/>
      <c r="E18" s="85">
        <v>43738</v>
      </c>
      <c r="F18" s="23">
        <v>43678</v>
      </c>
      <c r="G18" s="5">
        <v>21674161</v>
      </c>
      <c r="H18" s="2"/>
      <c r="I18" s="2">
        <f t="shared" ref="I18:I25" si="2">G18-H18</f>
        <v>21674161</v>
      </c>
      <c r="J18" s="89">
        <v>43657</v>
      </c>
      <c r="K18" s="8">
        <v>18463700</v>
      </c>
      <c r="L18" s="88">
        <v>43703</v>
      </c>
      <c r="M18" s="87">
        <v>3210461</v>
      </c>
      <c r="N18" s="87"/>
      <c r="O18" s="87"/>
      <c r="P18" s="87">
        <f t="shared" ref="P18:P25" si="3">I18-K18-M18-O18</f>
        <v>0</v>
      </c>
    </row>
    <row r="19" spans="1:16" x14ac:dyDescent="0.2">
      <c r="A19" s="6">
        <v>43732</v>
      </c>
      <c r="B19" s="84">
        <v>28989</v>
      </c>
      <c r="C19" s="1"/>
      <c r="D19" s="3"/>
      <c r="E19" s="85">
        <v>43738</v>
      </c>
      <c r="F19" s="23">
        <v>43678</v>
      </c>
      <c r="G19" s="5">
        <v>10924653</v>
      </c>
      <c r="H19" s="2"/>
      <c r="I19" s="2">
        <f t="shared" si="2"/>
        <v>10924653</v>
      </c>
      <c r="J19" s="88">
        <v>43703</v>
      </c>
      <c r="K19" s="4">
        <v>10924653</v>
      </c>
      <c r="L19" s="88"/>
      <c r="M19" s="87"/>
      <c r="N19" s="87"/>
      <c r="O19" s="87"/>
      <c r="P19" s="87">
        <f t="shared" si="3"/>
        <v>0</v>
      </c>
    </row>
    <row r="20" spans="1:16" x14ac:dyDescent="0.2">
      <c r="A20" s="6">
        <v>43732</v>
      </c>
      <c r="B20" s="84">
        <v>28990</v>
      </c>
      <c r="C20" s="1"/>
      <c r="D20" s="3"/>
      <c r="E20" s="85">
        <v>43738</v>
      </c>
      <c r="F20" s="23">
        <v>43678</v>
      </c>
      <c r="G20" s="5">
        <v>42208790</v>
      </c>
      <c r="H20" s="2"/>
      <c r="I20" s="2">
        <f t="shared" si="2"/>
        <v>42208790</v>
      </c>
      <c r="J20" s="88">
        <v>43703</v>
      </c>
      <c r="K20" s="4">
        <v>18205980</v>
      </c>
      <c r="L20" s="88">
        <v>43703</v>
      </c>
      <c r="M20" s="87">
        <v>24002810</v>
      </c>
      <c r="N20" s="88"/>
      <c r="O20" s="87"/>
      <c r="P20" s="87">
        <f t="shared" si="3"/>
        <v>0</v>
      </c>
    </row>
    <row r="21" spans="1:16" x14ac:dyDescent="0.2">
      <c r="A21" s="6">
        <v>43732</v>
      </c>
      <c r="B21" s="84">
        <v>28991</v>
      </c>
      <c r="C21" s="1"/>
      <c r="D21" s="3"/>
      <c r="E21" s="85">
        <v>43738</v>
      </c>
      <c r="F21" s="23">
        <v>43678</v>
      </c>
      <c r="G21" s="5">
        <v>5944900</v>
      </c>
      <c r="H21" s="2"/>
      <c r="I21" s="2">
        <f t="shared" si="2"/>
        <v>5944900</v>
      </c>
      <c r="J21" s="88">
        <v>43703</v>
      </c>
      <c r="K21" s="4">
        <v>5944900</v>
      </c>
      <c r="L21" s="88"/>
      <c r="M21" s="87"/>
      <c r="N21" s="87"/>
      <c r="O21" s="87"/>
      <c r="P21" s="87">
        <f t="shared" si="3"/>
        <v>0</v>
      </c>
    </row>
    <row r="22" spans="1:16" x14ac:dyDescent="0.2">
      <c r="A22" s="6">
        <v>43732</v>
      </c>
      <c r="B22" s="84">
        <v>28992</v>
      </c>
      <c r="C22" s="90"/>
      <c r="D22" s="3"/>
      <c r="E22" s="85">
        <v>43738</v>
      </c>
      <c r="F22" s="23">
        <v>43678</v>
      </c>
      <c r="G22" s="5">
        <v>11295310</v>
      </c>
      <c r="H22" s="2"/>
      <c r="I22" s="2">
        <f t="shared" si="2"/>
        <v>11295310</v>
      </c>
      <c r="J22" s="88">
        <v>43703</v>
      </c>
      <c r="K22" s="4">
        <v>11295310</v>
      </c>
      <c r="L22" s="88"/>
      <c r="M22" s="87"/>
      <c r="N22" s="87"/>
      <c r="O22" s="87"/>
      <c r="P22" s="87">
        <f t="shared" si="3"/>
        <v>0</v>
      </c>
    </row>
    <row r="23" spans="1:16" x14ac:dyDescent="0.2">
      <c r="A23" s="6">
        <v>43830</v>
      </c>
      <c r="B23" s="84">
        <v>29064</v>
      </c>
      <c r="C23" s="90"/>
      <c r="D23" s="3"/>
      <c r="E23" s="85">
        <v>43830</v>
      </c>
      <c r="F23" s="23">
        <v>43709</v>
      </c>
      <c r="G23" s="5">
        <v>11986190</v>
      </c>
      <c r="H23" s="2"/>
      <c r="I23" s="2">
        <f t="shared" si="2"/>
        <v>11986190</v>
      </c>
      <c r="J23" s="88">
        <v>43703</v>
      </c>
      <c r="K23" s="4">
        <v>11986190</v>
      </c>
      <c r="L23" s="88"/>
      <c r="M23" s="87"/>
      <c r="N23" s="87"/>
      <c r="O23" s="87"/>
      <c r="P23" s="87">
        <f t="shared" si="3"/>
        <v>0</v>
      </c>
    </row>
    <row r="24" spans="1:16" x14ac:dyDescent="0.2">
      <c r="A24" s="6">
        <v>43830</v>
      </c>
      <c r="B24" s="84">
        <v>29065</v>
      </c>
      <c r="C24" s="90"/>
      <c r="D24" s="3"/>
      <c r="E24" s="85">
        <v>43830</v>
      </c>
      <c r="F24" s="23">
        <v>43709</v>
      </c>
      <c r="G24" s="5">
        <v>5944900</v>
      </c>
      <c r="H24" s="2"/>
      <c r="I24" s="2">
        <f t="shared" si="2"/>
        <v>5944900</v>
      </c>
      <c r="J24" s="88">
        <v>43703</v>
      </c>
      <c r="K24" s="4">
        <v>5944900</v>
      </c>
      <c r="L24" s="85"/>
      <c r="M24" s="87"/>
      <c r="N24" s="87"/>
      <c r="O24" s="87"/>
      <c r="P24" s="87">
        <f t="shared" si="3"/>
        <v>0</v>
      </c>
    </row>
    <row r="25" spans="1:16" x14ac:dyDescent="0.2">
      <c r="A25" s="6">
        <v>43830</v>
      </c>
      <c r="B25" s="84">
        <v>29066</v>
      </c>
      <c r="C25" s="90"/>
      <c r="D25" s="3"/>
      <c r="E25" s="85">
        <v>43830</v>
      </c>
      <c r="F25" s="23">
        <v>43709</v>
      </c>
      <c r="G25" s="5">
        <v>42208790</v>
      </c>
      <c r="H25" s="2"/>
      <c r="I25" s="2">
        <f t="shared" si="2"/>
        <v>42208790</v>
      </c>
      <c r="J25" s="88">
        <v>43703</v>
      </c>
      <c r="K25" s="4">
        <v>29855695</v>
      </c>
      <c r="L25" s="88">
        <v>43703</v>
      </c>
      <c r="M25" s="87">
        <v>12353095</v>
      </c>
      <c r="N25" s="87"/>
      <c r="O25" s="87"/>
      <c r="P25" s="87">
        <f t="shared" si="3"/>
        <v>0</v>
      </c>
    </row>
    <row r="26" spans="1:16" ht="15" x14ac:dyDescent="0.25">
      <c r="A26" s="6"/>
      <c r="B26" s="84"/>
      <c r="C26" s="90"/>
      <c r="D26" s="3"/>
      <c r="E26" s="85"/>
      <c r="F26" s="23"/>
      <c r="G26" s="5"/>
      <c r="H26" s="2"/>
      <c r="I26" s="2"/>
      <c r="J26" s="89">
        <v>43703</v>
      </c>
      <c r="K26" s="8">
        <f>O16+M18+K19+M20+K21+K22+K23+K24+K25</f>
        <v>129262458</v>
      </c>
      <c r="L26" s="85"/>
      <c r="M26" s="87"/>
      <c r="N26" s="87"/>
      <c r="O26" s="87"/>
      <c r="P26" s="87"/>
    </row>
    <row r="27" spans="1:16" ht="15" x14ac:dyDescent="0.25">
      <c r="A27" s="6">
        <v>43830</v>
      </c>
      <c r="B27" s="84">
        <v>29067</v>
      </c>
      <c r="C27" s="90"/>
      <c r="D27" s="3"/>
      <c r="E27" s="85">
        <v>43830</v>
      </c>
      <c r="F27" s="23">
        <v>43709</v>
      </c>
      <c r="G27" s="5">
        <v>85101949</v>
      </c>
      <c r="H27" s="2"/>
      <c r="I27" s="2">
        <f>G27-H27</f>
        <v>85101949</v>
      </c>
      <c r="J27" s="88">
        <v>43703</v>
      </c>
      <c r="K27" s="4">
        <v>22238267</v>
      </c>
      <c r="L27" s="89">
        <v>43725</v>
      </c>
      <c r="M27" s="10">
        <v>32969471</v>
      </c>
      <c r="N27" s="88">
        <v>43725</v>
      </c>
      <c r="O27" s="87">
        <v>29894211</v>
      </c>
      <c r="P27" s="87">
        <f>I27-K27-M27-O27</f>
        <v>0</v>
      </c>
    </row>
    <row r="28" spans="1:16" ht="15" x14ac:dyDescent="0.25">
      <c r="A28" s="6"/>
      <c r="B28" s="84"/>
      <c r="C28" s="90"/>
      <c r="D28" s="3"/>
      <c r="E28" s="85"/>
      <c r="F28" s="23"/>
      <c r="G28" s="5"/>
      <c r="H28" s="2"/>
      <c r="I28" s="2"/>
      <c r="J28" s="89">
        <v>43703</v>
      </c>
      <c r="K28" s="8">
        <f>M25+K27</f>
        <v>34591362</v>
      </c>
      <c r="L28" s="85"/>
      <c r="M28" s="87"/>
      <c r="N28" s="87"/>
      <c r="O28" s="87"/>
      <c r="P28" s="87"/>
    </row>
    <row r="29" spans="1:16" ht="15" x14ac:dyDescent="0.25">
      <c r="A29" s="6">
        <v>43830</v>
      </c>
      <c r="B29" s="84">
        <v>29068</v>
      </c>
      <c r="C29" s="90"/>
      <c r="D29" s="3"/>
      <c r="E29" s="85">
        <v>43830</v>
      </c>
      <c r="F29" s="23">
        <v>43709</v>
      </c>
      <c r="G29" s="5">
        <v>23855811</v>
      </c>
      <c r="H29" s="2"/>
      <c r="I29" s="2">
        <f>G29-H29</f>
        <v>23855811</v>
      </c>
      <c r="J29" s="89">
        <v>43725</v>
      </c>
      <c r="K29" s="8">
        <v>16869553</v>
      </c>
      <c r="L29" s="88">
        <v>43725</v>
      </c>
      <c r="M29" s="87">
        <v>6986258</v>
      </c>
      <c r="N29" s="87"/>
      <c r="O29" s="87"/>
      <c r="P29" s="87">
        <f>I29-K29-M29-O29</f>
        <v>0</v>
      </c>
    </row>
    <row r="30" spans="1:16" x14ac:dyDescent="0.2">
      <c r="A30" s="6">
        <v>43830</v>
      </c>
      <c r="B30" s="84">
        <v>29069</v>
      </c>
      <c r="C30" s="90"/>
      <c r="D30" s="3"/>
      <c r="E30" s="85">
        <v>43830</v>
      </c>
      <c r="F30" s="23">
        <v>43709</v>
      </c>
      <c r="G30" s="5">
        <v>11295310</v>
      </c>
      <c r="H30" s="2"/>
      <c r="I30" s="2">
        <f>G30-H30</f>
        <v>11295310</v>
      </c>
      <c r="J30" s="88">
        <v>43725</v>
      </c>
      <c r="K30" s="4">
        <v>11295310</v>
      </c>
      <c r="L30" s="85"/>
      <c r="M30" s="87"/>
      <c r="N30" s="87"/>
      <c r="O30" s="87"/>
      <c r="P30" s="87">
        <f>I30-K30-M30-O30</f>
        <v>0</v>
      </c>
    </row>
    <row r="31" spans="1:16" x14ac:dyDescent="0.2">
      <c r="A31" s="6">
        <v>43830</v>
      </c>
      <c r="B31" s="84">
        <v>29070</v>
      </c>
      <c r="C31" s="90"/>
      <c r="D31" s="3"/>
      <c r="E31" s="85">
        <v>43830</v>
      </c>
      <c r="F31" s="23">
        <v>43739</v>
      </c>
      <c r="G31" s="5">
        <v>14354913</v>
      </c>
      <c r="H31" s="2"/>
      <c r="I31" s="2">
        <f>G31-H31</f>
        <v>14354913</v>
      </c>
      <c r="J31" s="88">
        <v>43725</v>
      </c>
      <c r="K31" s="4">
        <v>14354913</v>
      </c>
      <c r="L31" s="85"/>
      <c r="M31" s="87"/>
      <c r="N31" s="87"/>
      <c r="O31" s="87"/>
      <c r="P31" s="87">
        <f>I31-K31-M31-O31</f>
        <v>0</v>
      </c>
    </row>
    <row r="32" spans="1:16" x14ac:dyDescent="0.2">
      <c r="A32" s="6">
        <v>43830</v>
      </c>
      <c r="B32" s="84">
        <v>29071</v>
      </c>
      <c r="C32" s="90"/>
      <c r="D32" s="3"/>
      <c r="E32" s="85">
        <v>43830</v>
      </c>
      <c r="F32" s="23">
        <v>43739</v>
      </c>
      <c r="G32" s="5">
        <v>101919885</v>
      </c>
      <c r="H32" s="2"/>
      <c r="I32" s="2">
        <f>G32-H32</f>
        <v>101919885</v>
      </c>
      <c r="J32" s="88">
        <v>43725</v>
      </c>
      <c r="K32" s="4">
        <v>57243137</v>
      </c>
      <c r="L32" s="88">
        <v>43766</v>
      </c>
      <c r="M32" s="87">
        <v>44676748</v>
      </c>
      <c r="N32" s="87"/>
      <c r="O32" s="87"/>
      <c r="P32" s="87">
        <f>I32-K32-M32-O32</f>
        <v>0</v>
      </c>
    </row>
    <row r="33" spans="1:16" ht="15" x14ac:dyDescent="0.25">
      <c r="A33" s="6"/>
      <c r="B33" s="84"/>
      <c r="C33" s="90"/>
      <c r="D33" s="3"/>
      <c r="E33" s="85"/>
      <c r="F33" s="23"/>
      <c r="G33" s="5"/>
      <c r="H33" s="2"/>
      <c r="I33" s="2"/>
      <c r="J33" s="89">
        <v>43725</v>
      </c>
      <c r="K33" s="8">
        <f>+O27+M29+K30+K31+K32</f>
        <v>119773829</v>
      </c>
      <c r="L33" s="85"/>
      <c r="M33" s="87"/>
      <c r="N33" s="87"/>
      <c r="O33" s="87"/>
      <c r="P33" s="87"/>
    </row>
    <row r="34" spans="1:16" x14ac:dyDescent="0.2">
      <c r="A34" s="6">
        <v>43830</v>
      </c>
      <c r="B34" s="84">
        <v>29072</v>
      </c>
      <c r="C34" s="90"/>
      <c r="D34" s="3"/>
      <c r="E34" s="85">
        <v>43830</v>
      </c>
      <c r="F34" s="23">
        <v>43739</v>
      </c>
      <c r="G34" s="5">
        <v>4151400</v>
      </c>
      <c r="H34" s="2"/>
      <c r="I34" s="2">
        <f>G34-H34</f>
        <v>4151400</v>
      </c>
      <c r="J34" s="88">
        <v>43766</v>
      </c>
      <c r="K34" s="4">
        <v>4151400</v>
      </c>
      <c r="L34" s="85"/>
      <c r="M34" s="87"/>
      <c r="N34" s="87"/>
      <c r="O34" s="87"/>
      <c r="P34" s="87">
        <f>I34-K34-M34-O34</f>
        <v>0</v>
      </c>
    </row>
    <row r="35" spans="1:16" x14ac:dyDescent="0.2">
      <c r="A35" s="6">
        <v>43830</v>
      </c>
      <c r="B35" s="84">
        <v>29073</v>
      </c>
      <c r="C35" s="90"/>
      <c r="D35" s="3"/>
      <c r="E35" s="85">
        <v>43830</v>
      </c>
      <c r="F35" s="23">
        <v>43739</v>
      </c>
      <c r="G35" s="5">
        <v>29474940</v>
      </c>
      <c r="H35" s="2"/>
      <c r="I35" s="2">
        <f>G35-H35</f>
        <v>29474940</v>
      </c>
      <c r="J35" s="88">
        <v>43766</v>
      </c>
      <c r="K35" s="4">
        <v>29474940</v>
      </c>
      <c r="L35" s="85"/>
      <c r="M35" s="87"/>
      <c r="N35" s="87"/>
      <c r="O35" s="87"/>
      <c r="P35" s="87">
        <f>I35-K35-M35-O35</f>
        <v>0</v>
      </c>
    </row>
    <row r="36" spans="1:16" x14ac:dyDescent="0.2">
      <c r="A36" s="6">
        <v>43830</v>
      </c>
      <c r="B36" s="84">
        <v>29074</v>
      </c>
      <c r="C36" s="90"/>
      <c r="D36" s="3"/>
      <c r="E36" s="85">
        <v>43830</v>
      </c>
      <c r="F36" s="23">
        <v>43770</v>
      </c>
      <c r="G36" s="5">
        <v>91997540</v>
      </c>
      <c r="H36" s="2"/>
      <c r="I36" s="2">
        <f>G36-H36</f>
        <v>91997540</v>
      </c>
      <c r="J36" s="88">
        <v>43766</v>
      </c>
      <c r="K36" s="4">
        <v>66938741</v>
      </c>
      <c r="L36" s="57">
        <v>43791</v>
      </c>
      <c r="M36" s="87">
        <v>25058799</v>
      </c>
      <c r="N36" s="87"/>
      <c r="O36" s="87"/>
      <c r="P36" s="87">
        <f>I36-K36-M36-O36</f>
        <v>0</v>
      </c>
    </row>
    <row r="37" spans="1:16" ht="15" x14ac:dyDescent="0.25">
      <c r="A37" s="6"/>
      <c r="B37" s="84"/>
      <c r="C37" s="90"/>
      <c r="D37" s="3"/>
      <c r="E37" s="85"/>
      <c r="F37" s="23"/>
      <c r="G37" s="5"/>
      <c r="H37" s="2"/>
      <c r="I37" s="2"/>
      <c r="J37" s="89">
        <v>43766</v>
      </c>
      <c r="K37" s="8">
        <f>+M32+K34+K35+K36</f>
        <v>145241829</v>
      </c>
      <c r="L37" s="85"/>
      <c r="M37" s="87"/>
      <c r="N37" s="87"/>
      <c r="O37" s="87"/>
      <c r="P37" s="87"/>
    </row>
    <row r="38" spans="1:16" x14ac:dyDescent="0.2">
      <c r="A38" s="6">
        <v>43830</v>
      </c>
      <c r="B38" s="84">
        <v>29075</v>
      </c>
      <c r="C38" s="90"/>
      <c r="D38" s="3"/>
      <c r="E38" s="85">
        <v>43830</v>
      </c>
      <c r="F38" s="23">
        <v>43770</v>
      </c>
      <c r="G38" s="5">
        <v>12957400</v>
      </c>
      <c r="H38" s="2"/>
      <c r="I38" s="2">
        <f>G38-H38</f>
        <v>12957400</v>
      </c>
      <c r="J38" s="57">
        <v>43791</v>
      </c>
      <c r="K38" s="4">
        <v>12957400</v>
      </c>
      <c r="L38" s="85"/>
      <c r="M38" s="87"/>
      <c r="N38" s="87"/>
      <c r="O38" s="87"/>
      <c r="P38" s="87">
        <f>I38-K38-M38-O38</f>
        <v>0</v>
      </c>
    </row>
    <row r="39" spans="1:16" x14ac:dyDescent="0.2">
      <c r="A39" s="6">
        <v>43830</v>
      </c>
      <c r="B39" s="84">
        <v>29076</v>
      </c>
      <c r="C39" s="90"/>
      <c r="D39" s="3"/>
      <c r="E39" s="85">
        <v>43830</v>
      </c>
      <c r="F39" s="23">
        <v>43770</v>
      </c>
      <c r="G39" s="5">
        <v>28605900</v>
      </c>
      <c r="H39" s="2"/>
      <c r="I39" s="2">
        <f>G39-H39</f>
        <v>28605900</v>
      </c>
      <c r="J39" s="57">
        <v>43791</v>
      </c>
      <c r="K39" s="4">
        <v>28605900</v>
      </c>
      <c r="L39" s="85"/>
      <c r="M39" s="87"/>
      <c r="N39" s="87"/>
      <c r="O39" s="87"/>
      <c r="P39" s="87">
        <f>I39-K39-M39-O39</f>
        <v>0</v>
      </c>
    </row>
    <row r="40" spans="1:16" x14ac:dyDescent="0.2">
      <c r="A40" s="6">
        <v>43830</v>
      </c>
      <c r="B40" s="84">
        <v>29077</v>
      </c>
      <c r="C40" s="1"/>
      <c r="D40" s="90"/>
      <c r="E40" s="85">
        <v>43830</v>
      </c>
      <c r="F40" s="23">
        <v>43770</v>
      </c>
      <c r="G40" s="5">
        <v>4029000</v>
      </c>
      <c r="H40" s="2"/>
      <c r="I40" s="2">
        <f>G40-H40</f>
        <v>4029000</v>
      </c>
      <c r="J40" s="57">
        <v>43791</v>
      </c>
      <c r="K40" s="4">
        <v>4029000</v>
      </c>
      <c r="L40" s="85"/>
      <c r="M40" s="87"/>
      <c r="N40" s="87"/>
      <c r="O40" s="87"/>
      <c r="P40" s="87">
        <f>I40-K40-M40-O40</f>
        <v>0</v>
      </c>
    </row>
    <row r="41" spans="1:16" x14ac:dyDescent="0.2">
      <c r="A41" s="6">
        <v>43830</v>
      </c>
      <c r="B41" s="84">
        <v>29078</v>
      </c>
      <c r="C41" s="1"/>
      <c r="D41" s="90"/>
      <c r="E41" s="85">
        <v>43830</v>
      </c>
      <c r="F41" s="23">
        <v>43800</v>
      </c>
      <c r="G41" s="5">
        <v>86904000</v>
      </c>
      <c r="H41" s="2"/>
      <c r="I41" s="2">
        <f>G41-H41</f>
        <v>86904000</v>
      </c>
      <c r="J41" s="57">
        <v>43791</v>
      </c>
      <c r="K41" s="4">
        <v>60743726</v>
      </c>
      <c r="L41" s="58">
        <v>43791</v>
      </c>
      <c r="M41" s="10">
        <v>18506313</v>
      </c>
      <c r="N41" s="24" t="s">
        <v>27</v>
      </c>
      <c r="O41" s="87">
        <v>7653961</v>
      </c>
      <c r="P41" s="87">
        <f>I41-K41-M41-O41</f>
        <v>0</v>
      </c>
    </row>
    <row r="42" spans="1:16" x14ac:dyDescent="0.2">
      <c r="A42" s="6"/>
      <c r="B42" s="84"/>
      <c r="C42" s="1"/>
      <c r="D42" s="90"/>
      <c r="E42" s="85"/>
      <c r="F42" s="23"/>
      <c r="G42" s="5"/>
      <c r="H42" s="2"/>
      <c r="I42" s="2"/>
      <c r="J42" s="58">
        <v>43791</v>
      </c>
      <c r="K42" s="8">
        <f>+M36+K38+K39+K40+K41</f>
        <v>131394825</v>
      </c>
      <c r="L42" s="85"/>
      <c r="M42" s="87"/>
      <c r="N42" s="87"/>
      <c r="O42" s="87"/>
      <c r="P42" s="87"/>
    </row>
    <row r="43" spans="1:16" x14ac:dyDescent="0.2">
      <c r="A43" s="6">
        <v>43830</v>
      </c>
      <c r="B43" s="84">
        <v>29079</v>
      </c>
      <c r="C43" s="1"/>
      <c r="D43" s="90"/>
      <c r="E43" s="85">
        <v>43830</v>
      </c>
      <c r="F43" s="23">
        <v>43800</v>
      </c>
      <c r="G43" s="5">
        <v>12869000</v>
      </c>
      <c r="H43" s="2"/>
      <c r="I43" s="2">
        <f>G43-H43</f>
        <v>12869000</v>
      </c>
      <c r="J43" s="24" t="s">
        <v>27</v>
      </c>
      <c r="K43" s="4">
        <v>8992439</v>
      </c>
      <c r="L43" s="6" t="s">
        <v>27</v>
      </c>
      <c r="M43" s="87">
        <v>3876561</v>
      </c>
      <c r="N43" s="87"/>
      <c r="O43" s="87"/>
      <c r="P43" s="87">
        <f>I43-K43-M43-O43</f>
        <v>0</v>
      </c>
    </row>
    <row r="44" spans="1:16" x14ac:dyDescent="0.2">
      <c r="A44" s="6"/>
      <c r="B44" s="84"/>
      <c r="C44" s="1"/>
      <c r="D44" s="90"/>
      <c r="E44" s="85"/>
      <c r="F44" s="23"/>
      <c r="G44" s="5"/>
      <c r="H44" s="2"/>
      <c r="I44" s="2"/>
      <c r="J44" s="10" t="s">
        <v>27</v>
      </c>
      <c r="K44" s="8">
        <f>+O41+K43</f>
        <v>16646400</v>
      </c>
      <c r="L44" s="85"/>
      <c r="M44" s="87"/>
      <c r="N44" s="87"/>
      <c r="O44" s="87"/>
      <c r="P44" s="87"/>
    </row>
    <row r="45" spans="1:16" x14ac:dyDescent="0.2">
      <c r="A45" s="6">
        <v>43830</v>
      </c>
      <c r="B45" s="84">
        <v>29080</v>
      </c>
      <c r="C45" s="1"/>
      <c r="D45" s="90"/>
      <c r="E45" s="85">
        <v>43830</v>
      </c>
      <c r="F45" s="23">
        <v>43800</v>
      </c>
      <c r="G45" s="5">
        <v>24876270</v>
      </c>
      <c r="H45" s="2"/>
      <c r="I45" s="2">
        <f>G45-H45</f>
        <v>24876270</v>
      </c>
      <c r="J45" s="24" t="s">
        <v>27</v>
      </c>
      <c r="K45" s="4">
        <v>24876270</v>
      </c>
      <c r="L45" s="85"/>
      <c r="M45" s="87"/>
      <c r="N45" s="87"/>
      <c r="O45" s="87"/>
      <c r="P45" s="87">
        <f>I45-K45-M45-O45</f>
        <v>0</v>
      </c>
    </row>
    <row r="46" spans="1:16" x14ac:dyDescent="0.2">
      <c r="A46" s="6">
        <v>43830</v>
      </c>
      <c r="B46" s="84">
        <v>29081</v>
      </c>
      <c r="C46" s="1"/>
      <c r="D46" s="90"/>
      <c r="E46" s="85">
        <v>43830</v>
      </c>
      <c r="F46" s="23">
        <v>43800</v>
      </c>
      <c r="G46" s="5">
        <v>3503700</v>
      </c>
      <c r="H46" s="2"/>
      <c r="I46" s="2">
        <f>G46-H46</f>
        <v>3503700</v>
      </c>
      <c r="J46" s="24" t="s">
        <v>27</v>
      </c>
      <c r="K46" s="4">
        <v>3503700</v>
      </c>
      <c r="L46" s="6" t="s">
        <v>27</v>
      </c>
      <c r="M46" s="87">
        <v>85932909</v>
      </c>
      <c r="N46" s="87"/>
      <c r="O46" s="87"/>
      <c r="P46" s="87">
        <f>I46-K46-M46-O46</f>
        <v>-85932909</v>
      </c>
    </row>
    <row r="47" spans="1:16" x14ac:dyDescent="0.2">
      <c r="A47" s="6"/>
      <c r="B47" s="84"/>
      <c r="C47" s="1"/>
      <c r="D47" s="90"/>
      <c r="E47" s="85"/>
      <c r="F47" s="23"/>
      <c r="G47" s="5"/>
      <c r="H47" s="2"/>
      <c r="I47" s="2"/>
      <c r="J47" s="10" t="s">
        <v>27</v>
      </c>
      <c r="K47" s="8">
        <f>+M43+K45+K46+M46</f>
        <v>118189440</v>
      </c>
      <c r="L47" s="85"/>
      <c r="M47" s="87"/>
      <c r="N47" s="87"/>
      <c r="O47" s="87"/>
      <c r="P47" s="87"/>
    </row>
    <row r="48" spans="1:16" x14ac:dyDescent="0.2">
      <c r="A48" s="6"/>
      <c r="B48" s="3"/>
      <c r="C48" s="1"/>
      <c r="D48" s="90"/>
      <c r="E48" s="90"/>
      <c r="F48" s="91"/>
      <c r="G48" s="5"/>
      <c r="H48" s="2"/>
      <c r="I48" s="2">
        <f>G48-H48</f>
        <v>0</v>
      </c>
      <c r="J48" s="88"/>
      <c r="K48" s="4"/>
      <c r="L48" s="85"/>
      <c r="M48" s="87"/>
      <c r="N48" s="87"/>
      <c r="O48" s="87"/>
      <c r="P48" s="87">
        <f>I48-K48-M48-O48</f>
        <v>0</v>
      </c>
    </row>
    <row r="49" spans="1:16" x14ac:dyDescent="0.2">
      <c r="A49" s="85"/>
      <c r="B49" s="84"/>
      <c r="C49" s="90"/>
      <c r="D49" s="90"/>
      <c r="E49" s="90"/>
      <c r="F49" s="90"/>
      <c r="G49" s="87"/>
      <c r="H49" s="2"/>
      <c r="I49" s="2">
        <f>G49-H49</f>
        <v>0</v>
      </c>
      <c r="J49" s="88"/>
      <c r="K49" s="4"/>
      <c r="L49" s="85"/>
      <c r="M49" s="87"/>
      <c r="N49" s="87"/>
      <c r="O49" s="87"/>
      <c r="P49" s="87">
        <f>I49-K49-M49-O49</f>
        <v>0</v>
      </c>
    </row>
    <row r="50" spans="1:16" x14ac:dyDescent="0.2">
      <c r="A50" s="85"/>
      <c r="B50" s="84"/>
      <c r="C50" s="90"/>
      <c r="D50" s="90"/>
      <c r="E50" s="90"/>
      <c r="F50" s="90"/>
      <c r="G50" s="87"/>
      <c r="H50" s="2"/>
      <c r="I50" s="2">
        <f>G50-H50</f>
        <v>0</v>
      </c>
      <c r="J50" s="88"/>
      <c r="K50" s="4"/>
      <c r="L50" s="85"/>
      <c r="M50" s="87"/>
      <c r="N50" s="87"/>
      <c r="O50" s="87"/>
      <c r="P50" s="87">
        <f>I50-K50-M50-O50</f>
        <v>0</v>
      </c>
    </row>
    <row r="51" spans="1:16" x14ac:dyDescent="0.2">
      <c r="A51" s="85"/>
      <c r="B51" s="84"/>
      <c r="C51" s="90"/>
      <c r="D51" s="90"/>
      <c r="E51" s="90"/>
      <c r="F51" s="90"/>
      <c r="G51" s="87"/>
      <c r="H51" s="2"/>
      <c r="I51" s="2">
        <f>G51-H51</f>
        <v>0</v>
      </c>
      <c r="J51" s="88"/>
      <c r="K51" s="4"/>
      <c r="L51" s="85"/>
      <c r="M51" s="87"/>
      <c r="N51" s="87"/>
      <c r="O51" s="87"/>
      <c r="P51" s="87">
        <f>I51-K51-M51-O51</f>
        <v>0</v>
      </c>
    </row>
    <row r="52" spans="1:16" x14ac:dyDescent="0.2">
      <c r="A52" s="7" t="s">
        <v>28</v>
      </c>
      <c r="B52" s="3"/>
      <c r="C52" s="1"/>
      <c r="D52" s="1"/>
      <c r="E52" s="6"/>
      <c r="F52" s="1"/>
      <c r="G52" s="10">
        <f>SUM(G5:G51)</f>
        <v>1064992551</v>
      </c>
      <c r="H52" s="10"/>
      <c r="I52" s="10">
        <f>SUM(I5:I51)</f>
        <v>1064992551</v>
      </c>
      <c r="J52" s="59"/>
      <c r="K52" s="8">
        <f>SUM(K5:K51)</f>
        <v>1721338299</v>
      </c>
      <c r="L52" s="7"/>
      <c r="M52" s="10">
        <f>SUM(M5:M51)</f>
        <v>362816515</v>
      </c>
      <c r="N52" s="59"/>
      <c r="O52" s="10"/>
      <c r="P52" s="10">
        <f>SUM(P5:P51)</f>
        <v>-85932909</v>
      </c>
    </row>
    <row r="53" spans="1:16" x14ac:dyDescent="0.2">
      <c r="A53" s="38"/>
      <c r="B53" s="41"/>
      <c r="C53" s="40"/>
      <c r="D53" s="40"/>
      <c r="E53" s="38"/>
      <c r="F53" s="40"/>
      <c r="G53" s="40"/>
      <c r="H53" s="40"/>
      <c r="I53" s="40"/>
      <c r="J53" s="40"/>
      <c r="K53" s="60"/>
      <c r="L53" s="61"/>
      <c r="M53" s="92"/>
      <c r="N53" s="62"/>
      <c r="O53" s="63"/>
      <c r="P53" s="93"/>
    </row>
    <row r="54" spans="1:16" x14ac:dyDescent="0.2">
      <c r="A54" s="94"/>
      <c r="B54" s="95"/>
      <c r="K54" s="96"/>
      <c r="L54" s="94"/>
    </row>
    <row r="55" spans="1:16" ht="18" x14ac:dyDescent="0.25">
      <c r="A55" s="34" t="s">
        <v>0</v>
      </c>
      <c r="B55" s="35"/>
      <c r="C55" s="36"/>
      <c r="D55" s="36"/>
      <c r="E55" s="34"/>
      <c r="F55" s="36"/>
      <c r="G55" s="36"/>
      <c r="H55" s="36"/>
      <c r="I55" s="36" t="s">
        <v>1</v>
      </c>
      <c r="J55" s="36"/>
      <c r="K55" s="37"/>
      <c r="L55" s="38"/>
      <c r="M55" s="39" t="s">
        <v>2</v>
      </c>
      <c r="N55" s="40"/>
      <c r="O55" s="40"/>
      <c r="P55" s="40"/>
    </row>
    <row r="56" spans="1:16" ht="26.25" x14ac:dyDescent="0.4">
      <c r="A56" s="38"/>
      <c r="B56" s="41"/>
      <c r="C56" s="40"/>
      <c r="D56" s="40"/>
      <c r="E56" s="38"/>
      <c r="F56" s="40"/>
      <c r="G56" s="40"/>
      <c r="H56" s="36"/>
      <c r="I56" s="40"/>
      <c r="J56" s="40" t="s">
        <v>3</v>
      </c>
      <c r="K56" s="64">
        <v>2020</v>
      </c>
      <c r="L56" s="38"/>
      <c r="M56" s="40"/>
      <c r="N56" s="40"/>
      <c r="O56" s="40"/>
      <c r="P56" s="40"/>
    </row>
    <row r="57" spans="1:16" x14ac:dyDescent="0.2">
      <c r="A57" s="42" t="s">
        <v>4</v>
      </c>
      <c r="B57" s="43" t="s">
        <v>5</v>
      </c>
      <c r="C57" s="44"/>
      <c r="D57" s="44"/>
      <c r="E57" s="45" t="s">
        <v>6</v>
      </c>
      <c r="F57" s="44" t="s">
        <v>7</v>
      </c>
      <c r="G57" s="44" t="s">
        <v>8</v>
      </c>
      <c r="H57" s="44" t="s">
        <v>9</v>
      </c>
      <c r="I57" s="46"/>
      <c r="J57" s="47" t="s">
        <v>6</v>
      </c>
      <c r="K57" s="48" t="s">
        <v>8</v>
      </c>
      <c r="L57" s="49" t="s">
        <v>6</v>
      </c>
      <c r="M57" s="47" t="s">
        <v>8</v>
      </c>
      <c r="N57" s="47" t="s">
        <v>6</v>
      </c>
      <c r="O57" s="47" t="s">
        <v>10</v>
      </c>
      <c r="P57" s="47" t="s">
        <v>11</v>
      </c>
    </row>
    <row r="58" spans="1:16" x14ac:dyDescent="0.2">
      <c r="A58" s="50" t="s">
        <v>12</v>
      </c>
      <c r="B58" s="51" t="s">
        <v>13</v>
      </c>
      <c r="C58" s="52" t="s">
        <v>14</v>
      </c>
      <c r="D58" s="52" t="s">
        <v>15</v>
      </c>
      <c r="E58" s="53" t="s">
        <v>16</v>
      </c>
      <c r="F58" s="52" t="s">
        <v>17</v>
      </c>
      <c r="G58" s="52" t="s">
        <v>18</v>
      </c>
      <c r="H58" s="52" t="s">
        <v>19</v>
      </c>
      <c r="I58" s="46" t="s">
        <v>20</v>
      </c>
      <c r="J58" s="54" t="s">
        <v>21</v>
      </c>
      <c r="K58" s="55" t="s">
        <v>22</v>
      </c>
      <c r="L58" s="56" t="s">
        <v>23</v>
      </c>
      <c r="M58" s="54" t="s">
        <v>22</v>
      </c>
      <c r="N58" s="54" t="s">
        <v>24</v>
      </c>
      <c r="O58" s="54" t="s">
        <v>25</v>
      </c>
      <c r="P58" s="54" t="s">
        <v>26</v>
      </c>
    </row>
    <row r="59" spans="1:16" x14ac:dyDescent="0.2">
      <c r="A59" s="6">
        <v>43892</v>
      </c>
      <c r="B59" s="84">
        <v>29086</v>
      </c>
      <c r="C59" s="1" t="s">
        <v>30</v>
      </c>
      <c r="D59" s="3" t="s">
        <v>31</v>
      </c>
      <c r="E59" s="85"/>
      <c r="F59" s="23">
        <v>43831</v>
      </c>
      <c r="G59" s="5">
        <v>84594607</v>
      </c>
      <c r="H59" s="2"/>
      <c r="I59" s="2">
        <f>G59-H59</f>
        <v>84594607</v>
      </c>
      <c r="J59" s="85">
        <v>43874</v>
      </c>
      <c r="K59" s="4">
        <v>84594607</v>
      </c>
      <c r="L59" s="85"/>
      <c r="M59" s="87"/>
      <c r="N59" s="87"/>
      <c r="O59" s="87"/>
      <c r="P59" s="87">
        <f>I59-K59-M59-O59</f>
        <v>0</v>
      </c>
    </row>
    <row r="60" spans="1:16" x14ac:dyDescent="0.2">
      <c r="A60" s="6">
        <v>43892</v>
      </c>
      <c r="B60" s="84">
        <v>29087</v>
      </c>
      <c r="C60" s="1" t="s">
        <v>30</v>
      </c>
      <c r="D60" s="3" t="s">
        <v>31</v>
      </c>
      <c r="E60" s="85"/>
      <c r="F60" s="23">
        <v>43831</v>
      </c>
      <c r="G60" s="5">
        <v>24876270</v>
      </c>
      <c r="H60" s="2"/>
      <c r="I60" s="2">
        <f>G60-H60</f>
        <v>24876270</v>
      </c>
      <c r="J60" s="85">
        <v>43874</v>
      </c>
      <c r="K60" s="4">
        <v>24876270</v>
      </c>
      <c r="L60" s="85"/>
      <c r="M60" s="87"/>
      <c r="N60" s="87"/>
      <c r="O60" s="87"/>
      <c r="P60" s="87">
        <f>I60-K60-M60-O60</f>
        <v>0</v>
      </c>
    </row>
    <row r="61" spans="1:16" x14ac:dyDescent="0.2">
      <c r="A61" s="6">
        <v>43892</v>
      </c>
      <c r="B61" s="84">
        <v>29088</v>
      </c>
      <c r="C61" s="1" t="s">
        <v>32</v>
      </c>
      <c r="D61" s="3" t="s">
        <v>33</v>
      </c>
      <c r="E61" s="85"/>
      <c r="F61" s="23">
        <v>43831</v>
      </c>
      <c r="G61" s="5">
        <v>11926067</v>
      </c>
      <c r="H61" s="2"/>
      <c r="I61" s="2">
        <f>G61-H61</f>
        <v>11926067</v>
      </c>
      <c r="J61" s="85">
        <v>43874</v>
      </c>
      <c r="K61" s="4">
        <v>11926067</v>
      </c>
      <c r="L61" s="85"/>
      <c r="M61" s="87"/>
      <c r="N61" s="87"/>
      <c r="O61" s="87"/>
      <c r="P61" s="87">
        <f>I61-K61-M61-O61</f>
        <v>0</v>
      </c>
    </row>
    <row r="62" spans="1:16" x14ac:dyDescent="0.2">
      <c r="A62" s="6">
        <v>43892</v>
      </c>
      <c r="B62" s="84">
        <v>29089</v>
      </c>
      <c r="C62" s="1" t="s">
        <v>32</v>
      </c>
      <c r="D62" s="3" t="s">
        <v>33</v>
      </c>
      <c r="E62" s="85"/>
      <c r="F62" s="23">
        <v>43831</v>
      </c>
      <c r="G62" s="5">
        <v>3503700</v>
      </c>
      <c r="H62" s="2"/>
      <c r="I62" s="2">
        <f>G62-H62</f>
        <v>3503700</v>
      </c>
      <c r="J62" s="85">
        <v>43874</v>
      </c>
      <c r="K62" s="4">
        <v>3503700</v>
      </c>
      <c r="L62" s="85"/>
      <c r="M62" s="87"/>
      <c r="N62" s="87"/>
      <c r="O62" s="87"/>
      <c r="P62" s="87">
        <f>I62-K62-M62-O62</f>
        <v>0</v>
      </c>
    </row>
    <row r="63" spans="1:16" x14ac:dyDescent="0.2">
      <c r="A63" s="6">
        <v>43900</v>
      </c>
      <c r="B63" s="84">
        <v>29094</v>
      </c>
      <c r="C63" s="1" t="s">
        <v>30</v>
      </c>
      <c r="D63" s="3" t="s">
        <v>31</v>
      </c>
      <c r="E63" s="85"/>
      <c r="F63" s="23">
        <v>43862</v>
      </c>
      <c r="G63" s="5">
        <v>91713895</v>
      </c>
      <c r="H63" s="2"/>
      <c r="I63" s="2">
        <f>G63-H63</f>
        <v>91713895</v>
      </c>
      <c r="J63" s="85">
        <v>43874</v>
      </c>
      <c r="K63" s="86">
        <v>16065141</v>
      </c>
      <c r="L63" s="85">
        <v>43874</v>
      </c>
      <c r="M63" s="87">
        <v>75648754</v>
      </c>
      <c r="N63" s="87"/>
      <c r="O63" s="87"/>
      <c r="P63" s="87">
        <f>I63-K63-M63-O63</f>
        <v>0</v>
      </c>
    </row>
    <row r="64" spans="1:16" x14ac:dyDescent="0.2">
      <c r="A64" s="6"/>
      <c r="B64" s="84"/>
      <c r="C64" s="1"/>
      <c r="D64" s="3"/>
      <c r="E64" s="85"/>
      <c r="F64" s="23"/>
      <c r="G64" s="5"/>
      <c r="H64" s="2"/>
      <c r="I64" s="2"/>
      <c r="J64" s="7">
        <v>43874</v>
      </c>
      <c r="K64" s="8">
        <f>SUM(K59:K63)</f>
        <v>140965785</v>
      </c>
      <c r="L64" s="85"/>
      <c r="M64" s="87"/>
      <c r="N64" s="87"/>
      <c r="O64" s="87"/>
      <c r="P64" s="87"/>
    </row>
    <row r="65" spans="1:16" x14ac:dyDescent="0.2">
      <c r="A65" s="6">
        <v>43900</v>
      </c>
      <c r="B65" s="84">
        <v>29095</v>
      </c>
      <c r="C65" s="1" t="s">
        <v>30</v>
      </c>
      <c r="D65" s="3" t="s">
        <v>31</v>
      </c>
      <c r="E65" s="85"/>
      <c r="F65" s="23">
        <v>43862</v>
      </c>
      <c r="G65" s="5">
        <v>16825580</v>
      </c>
      <c r="H65" s="2"/>
      <c r="I65" s="2">
        <f>G65-H65</f>
        <v>16825580</v>
      </c>
      <c r="J65" s="85">
        <v>43874</v>
      </c>
      <c r="K65" s="86">
        <v>16825580</v>
      </c>
      <c r="L65" s="85"/>
      <c r="M65" s="87"/>
      <c r="N65" s="87"/>
      <c r="O65" s="87"/>
      <c r="P65" s="87">
        <f>I65-K65-M65-O65</f>
        <v>0</v>
      </c>
    </row>
    <row r="66" spans="1:16" x14ac:dyDescent="0.2">
      <c r="A66" s="6">
        <v>43900</v>
      </c>
      <c r="B66" s="84">
        <v>29096</v>
      </c>
      <c r="C66" s="1" t="s">
        <v>32</v>
      </c>
      <c r="D66" s="3" t="s">
        <v>33</v>
      </c>
      <c r="E66" s="85"/>
      <c r="F66" s="23">
        <v>43862</v>
      </c>
      <c r="G66" s="5">
        <v>12917450</v>
      </c>
      <c r="H66" s="2"/>
      <c r="I66" s="2">
        <f>G66-H66</f>
        <v>12917450</v>
      </c>
      <c r="J66" s="85">
        <v>43874</v>
      </c>
      <c r="K66" s="86">
        <v>12917450</v>
      </c>
      <c r="L66" s="85"/>
      <c r="M66" s="87"/>
      <c r="N66" s="87"/>
      <c r="O66" s="87"/>
      <c r="P66" s="87">
        <f>I66-K66-M66-O66</f>
        <v>0</v>
      </c>
    </row>
    <row r="67" spans="1:16" x14ac:dyDescent="0.2">
      <c r="A67" s="6">
        <v>43900</v>
      </c>
      <c r="B67" s="84">
        <v>29097</v>
      </c>
      <c r="C67" s="1" t="s">
        <v>32</v>
      </c>
      <c r="D67" s="3" t="s">
        <v>33</v>
      </c>
      <c r="E67" s="85"/>
      <c r="F67" s="23">
        <v>43862</v>
      </c>
      <c r="G67" s="5">
        <v>2369800</v>
      </c>
      <c r="H67" s="2"/>
      <c r="I67" s="2">
        <f>G67-H67</f>
        <v>2369800</v>
      </c>
      <c r="J67" s="85">
        <v>43874</v>
      </c>
      <c r="K67" s="86">
        <v>2369800</v>
      </c>
      <c r="L67" s="85"/>
      <c r="M67" s="87"/>
      <c r="N67" s="87"/>
      <c r="O67" s="87"/>
      <c r="P67" s="87">
        <f>I67-K67-M67-O67</f>
        <v>0</v>
      </c>
    </row>
    <row r="68" spans="1:16" x14ac:dyDescent="0.2">
      <c r="A68" s="6">
        <v>43921</v>
      </c>
      <c r="B68" s="84">
        <v>29105</v>
      </c>
      <c r="C68" s="1" t="s">
        <v>30</v>
      </c>
      <c r="D68" s="3" t="s">
        <v>31</v>
      </c>
      <c r="E68" s="85"/>
      <c r="F68" s="23">
        <v>43891</v>
      </c>
      <c r="G68" s="5">
        <v>88820716</v>
      </c>
      <c r="H68" s="2"/>
      <c r="I68" s="2">
        <f>G68-H68</f>
        <v>88820716</v>
      </c>
      <c r="J68" s="85">
        <v>43874</v>
      </c>
      <c r="K68" s="86">
        <v>16065141</v>
      </c>
      <c r="L68" s="85">
        <v>43920</v>
      </c>
      <c r="M68" s="87">
        <v>72755575</v>
      </c>
      <c r="N68" s="87"/>
      <c r="O68" s="87"/>
      <c r="P68" s="87">
        <f>I68-K68-M68-O68</f>
        <v>0</v>
      </c>
    </row>
    <row r="69" spans="1:16" x14ac:dyDescent="0.2">
      <c r="A69" s="6"/>
      <c r="B69" s="84"/>
      <c r="C69" s="1"/>
      <c r="D69" s="3"/>
      <c r="E69" s="85"/>
      <c r="F69" s="23"/>
      <c r="G69" s="5"/>
      <c r="H69" s="2"/>
      <c r="I69" s="65" t="s">
        <v>29</v>
      </c>
      <c r="J69" s="7">
        <v>43874</v>
      </c>
      <c r="K69" s="8">
        <f>+M63+K65+K66+K67+K68</f>
        <v>123826725</v>
      </c>
      <c r="L69" s="85"/>
      <c r="M69" s="87"/>
      <c r="N69" s="87"/>
      <c r="O69" s="87"/>
      <c r="P69" s="87"/>
    </row>
    <row r="70" spans="1:16" x14ac:dyDescent="0.2">
      <c r="A70" s="6">
        <v>43921</v>
      </c>
      <c r="B70" s="84">
        <v>29106</v>
      </c>
      <c r="C70" s="1" t="s">
        <v>30</v>
      </c>
      <c r="D70" s="3" t="s">
        <v>31</v>
      </c>
      <c r="E70" s="85"/>
      <c r="F70" s="23">
        <v>43891</v>
      </c>
      <c r="G70" s="5">
        <v>14906450</v>
      </c>
      <c r="H70" s="2"/>
      <c r="I70" s="2">
        <f>G70-H70</f>
        <v>14906450</v>
      </c>
      <c r="J70" s="85">
        <v>43920</v>
      </c>
      <c r="K70" s="86">
        <v>14906450</v>
      </c>
      <c r="L70" s="85"/>
      <c r="M70" s="87"/>
      <c r="N70" s="87"/>
      <c r="O70" s="87"/>
      <c r="P70" s="87">
        <f>I70-K70-M70-O70</f>
        <v>0</v>
      </c>
    </row>
    <row r="71" spans="1:16" x14ac:dyDescent="0.2">
      <c r="A71" s="6">
        <v>43921</v>
      </c>
      <c r="B71" s="84">
        <v>29107</v>
      </c>
      <c r="C71" s="1" t="s">
        <v>32</v>
      </c>
      <c r="D71" s="3" t="s">
        <v>33</v>
      </c>
      <c r="E71" s="85"/>
      <c r="F71" s="23">
        <v>43891</v>
      </c>
      <c r="G71" s="5">
        <v>12509960</v>
      </c>
      <c r="H71" s="2"/>
      <c r="I71" s="2">
        <f>G71-H71</f>
        <v>12509960</v>
      </c>
      <c r="J71" s="85">
        <v>43920</v>
      </c>
      <c r="K71" s="86">
        <v>12509960</v>
      </c>
      <c r="L71" s="85"/>
      <c r="M71" s="87"/>
      <c r="N71" s="87"/>
      <c r="O71" s="87"/>
      <c r="P71" s="87">
        <f>I71-K71-M71-O71</f>
        <v>0</v>
      </c>
    </row>
    <row r="72" spans="1:16" x14ac:dyDescent="0.2">
      <c r="A72" s="6">
        <v>43921</v>
      </c>
      <c r="B72" s="84">
        <v>29108</v>
      </c>
      <c r="C72" s="1" t="s">
        <v>32</v>
      </c>
      <c r="D72" s="3" t="s">
        <v>33</v>
      </c>
      <c r="E72" s="85"/>
      <c r="F72" s="23">
        <v>43891</v>
      </c>
      <c r="G72" s="5">
        <v>2099500</v>
      </c>
      <c r="H72" s="2"/>
      <c r="I72" s="2">
        <f>G72-H72</f>
        <v>2099500</v>
      </c>
      <c r="J72" s="85">
        <v>43920</v>
      </c>
      <c r="K72" s="86">
        <v>2099500</v>
      </c>
      <c r="L72" s="85"/>
      <c r="M72" s="87"/>
      <c r="N72" s="87"/>
      <c r="O72" s="87"/>
      <c r="P72" s="87">
        <f>I72-K72-M72-O72</f>
        <v>0</v>
      </c>
    </row>
    <row r="73" spans="1:16" x14ac:dyDescent="0.2">
      <c r="A73" s="6"/>
      <c r="B73" s="84"/>
      <c r="C73" s="1"/>
      <c r="D73" s="3"/>
      <c r="E73" s="85"/>
      <c r="F73" s="23"/>
      <c r="G73" s="5"/>
      <c r="H73" s="2"/>
      <c r="I73" s="65" t="s">
        <v>29</v>
      </c>
      <c r="J73" s="7">
        <v>43920</v>
      </c>
      <c r="K73" s="8">
        <f>+M68+K70+K71+K72+K74</f>
        <v>128152970</v>
      </c>
      <c r="L73" s="85"/>
      <c r="M73" s="87"/>
      <c r="N73" s="87"/>
      <c r="O73" s="87"/>
      <c r="P73" s="87"/>
    </row>
    <row r="74" spans="1:16" x14ac:dyDescent="0.2">
      <c r="A74" s="6">
        <v>43962</v>
      </c>
      <c r="B74" s="84">
        <v>29113</v>
      </c>
      <c r="C74" s="1" t="s">
        <v>30</v>
      </c>
      <c r="D74" s="3" t="s">
        <v>31</v>
      </c>
      <c r="E74" s="85"/>
      <c r="F74" s="23">
        <v>43922</v>
      </c>
      <c r="G74" s="5">
        <v>76563915</v>
      </c>
      <c r="H74" s="2"/>
      <c r="I74" s="2">
        <f>G74-H74</f>
        <v>76563915</v>
      </c>
      <c r="J74" s="85">
        <v>43920</v>
      </c>
      <c r="K74" s="86">
        <v>25881485</v>
      </c>
      <c r="L74" s="85">
        <v>43928</v>
      </c>
      <c r="M74" s="87">
        <v>50682430</v>
      </c>
      <c r="N74" s="87"/>
      <c r="O74" s="87"/>
      <c r="P74" s="87">
        <f>I74-K74-M74-O74</f>
        <v>0</v>
      </c>
    </row>
    <row r="75" spans="1:16" x14ac:dyDescent="0.2">
      <c r="A75" s="6">
        <v>43962</v>
      </c>
      <c r="B75" s="84">
        <v>29114</v>
      </c>
      <c r="C75" s="1" t="s">
        <v>30</v>
      </c>
      <c r="D75" s="3" t="s">
        <v>31</v>
      </c>
      <c r="E75" s="85"/>
      <c r="F75" s="23">
        <v>43922</v>
      </c>
      <c r="G75" s="5">
        <v>13311435</v>
      </c>
      <c r="H75" s="2"/>
      <c r="I75" s="2">
        <f>G75-H75</f>
        <v>13311435</v>
      </c>
      <c r="J75" s="97">
        <v>43928</v>
      </c>
      <c r="K75" s="86">
        <v>13311435</v>
      </c>
      <c r="L75" s="85"/>
      <c r="M75" s="87"/>
      <c r="N75" s="87"/>
      <c r="O75" s="87"/>
      <c r="P75" s="87">
        <f>I75-K75-M75-O75</f>
        <v>0</v>
      </c>
    </row>
    <row r="76" spans="1:16" x14ac:dyDescent="0.2">
      <c r="A76" s="6">
        <v>43962</v>
      </c>
      <c r="B76" s="84">
        <v>29115</v>
      </c>
      <c r="C76" s="1" t="s">
        <v>32</v>
      </c>
      <c r="D76" s="3" t="s">
        <v>33</v>
      </c>
      <c r="E76" s="85"/>
      <c r="F76" s="23">
        <v>43922</v>
      </c>
      <c r="G76" s="5">
        <v>20912844</v>
      </c>
      <c r="H76" s="2"/>
      <c r="I76" s="2">
        <f>G76-H76</f>
        <v>20912844</v>
      </c>
      <c r="J76" s="97">
        <v>43928</v>
      </c>
      <c r="K76" s="86">
        <v>20912844</v>
      </c>
      <c r="L76" s="85"/>
      <c r="M76" s="87"/>
      <c r="N76" s="87"/>
      <c r="O76" s="87"/>
      <c r="P76" s="87">
        <f>I76-K76-M76-O76</f>
        <v>0</v>
      </c>
    </row>
    <row r="77" spans="1:16" x14ac:dyDescent="0.2">
      <c r="A77" s="6">
        <v>43962</v>
      </c>
      <c r="B77" s="84">
        <v>29116</v>
      </c>
      <c r="C77" s="1" t="s">
        <v>32</v>
      </c>
      <c r="D77" s="3" t="s">
        <v>33</v>
      </c>
      <c r="E77" s="85"/>
      <c r="F77" s="23">
        <v>43922</v>
      </c>
      <c r="G77" s="5">
        <v>3635916</v>
      </c>
      <c r="H77" s="2"/>
      <c r="I77" s="2">
        <f>G77-H77</f>
        <v>3635916</v>
      </c>
      <c r="J77" s="97">
        <v>43928</v>
      </c>
      <c r="K77" s="86">
        <v>3635916</v>
      </c>
      <c r="L77" s="85"/>
      <c r="M77" s="87"/>
      <c r="N77" s="87"/>
      <c r="O77" s="87"/>
      <c r="P77" s="87">
        <f>I77-K77-M77-O77</f>
        <v>0</v>
      </c>
    </row>
    <row r="78" spans="1:16" x14ac:dyDescent="0.2">
      <c r="A78" s="6"/>
      <c r="B78" s="84"/>
      <c r="C78" s="1"/>
      <c r="D78" s="3"/>
      <c r="E78" s="85"/>
      <c r="F78" s="23"/>
      <c r="G78" s="5"/>
      <c r="H78" s="2"/>
      <c r="I78" s="65" t="s">
        <v>29</v>
      </c>
      <c r="J78" s="66">
        <v>43928</v>
      </c>
      <c r="K78" s="8">
        <f>+M74+K75+K76+K77+K79</f>
        <v>118336626</v>
      </c>
      <c r="L78" s="85"/>
      <c r="M78" s="87"/>
      <c r="N78" s="87"/>
      <c r="O78" s="87"/>
      <c r="P78" s="87"/>
    </row>
    <row r="79" spans="1:16" x14ac:dyDescent="0.2">
      <c r="A79" s="6">
        <v>43963</v>
      </c>
      <c r="B79" s="84">
        <v>29122</v>
      </c>
      <c r="C79" s="1" t="s">
        <v>30</v>
      </c>
      <c r="D79" s="3" t="s">
        <v>31</v>
      </c>
      <c r="E79" s="85"/>
      <c r="F79" s="23">
        <v>43952</v>
      </c>
      <c r="G79" s="5">
        <v>78546046</v>
      </c>
      <c r="H79" s="2"/>
      <c r="I79" s="2">
        <f>G79-H79</f>
        <v>78546046</v>
      </c>
      <c r="J79" s="97">
        <v>43928</v>
      </c>
      <c r="K79" s="86">
        <v>29794001</v>
      </c>
      <c r="L79" s="85">
        <v>43959</v>
      </c>
      <c r="M79" s="87">
        <v>48752045</v>
      </c>
      <c r="N79" s="87"/>
      <c r="O79" s="87"/>
      <c r="P79" s="87">
        <f>I79-K79-M79-O79</f>
        <v>0</v>
      </c>
    </row>
    <row r="80" spans="1:16" x14ac:dyDescent="0.2">
      <c r="A80" s="6">
        <v>43963</v>
      </c>
      <c r="B80" s="84">
        <v>29123</v>
      </c>
      <c r="C80" s="1" t="s">
        <v>30</v>
      </c>
      <c r="D80" s="3" t="s">
        <v>31</v>
      </c>
      <c r="E80" s="85"/>
      <c r="F80" s="23">
        <v>43952</v>
      </c>
      <c r="G80" s="5">
        <v>15442500</v>
      </c>
      <c r="H80" s="2"/>
      <c r="I80" s="2">
        <f>G80-H80</f>
        <v>15442500</v>
      </c>
      <c r="J80" s="97">
        <v>43959</v>
      </c>
      <c r="K80" s="86">
        <v>15442500</v>
      </c>
      <c r="L80" s="85"/>
      <c r="M80" s="87"/>
      <c r="N80" s="87"/>
      <c r="O80" s="87"/>
      <c r="P80" s="87">
        <f>I80-K80-M80-O80</f>
        <v>0</v>
      </c>
    </row>
    <row r="81" spans="1:16" x14ac:dyDescent="0.2">
      <c r="A81" s="6">
        <v>43963</v>
      </c>
      <c r="B81" s="84">
        <v>29124</v>
      </c>
      <c r="C81" s="1" t="s">
        <v>32</v>
      </c>
      <c r="D81" s="3" t="s">
        <v>33</v>
      </c>
      <c r="E81" s="85"/>
      <c r="F81" s="23">
        <v>43952</v>
      </c>
      <c r="G81" s="5">
        <v>21454248</v>
      </c>
      <c r="H81" s="2"/>
      <c r="I81" s="2">
        <f>G81-H81</f>
        <v>21454248</v>
      </c>
      <c r="J81" s="97">
        <v>43959</v>
      </c>
      <c r="K81" s="86">
        <v>21454248</v>
      </c>
      <c r="L81" s="85"/>
      <c r="M81" s="87"/>
      <c r="N81" s="87"/>
      <c r="O81" s="87"/>
      <c r="P81" s="87">
        <f>I81-K81-M81-O81</f>
        <v>0</v>
      </c>
    </row>
    <row r="82" spans="1:16" x14ac:dyDescent="0.2">
      <c r="A82" s="6">
        <v>43963</v>
      </c>
      <c r="B82" s="84">
        <v>29125</v>
      </c>
      <c r="C82" s="1" t="s">
        <v>32</v>
      </c>
      <c r="D82" s="3" t="s">
        <v>33</v>
      </c>
      <c r="E82" s="85"/>
      <c r="F82" s="23">
        <v>43952</v>
      </c>
      <c r="G82" s="5">
        <v>4218000</v>
      </c>
      <c r="H82" s="2"/>
      <c r="I82" s="2">
        <f>G82-H82</f>
        <v>4218000</v>
      </c>
      <c r="J82" s="97">
        <v>43959</v>
      </c>
      <c r="K82" s="86">
        <v>4218000</v>
      </c>
      <c r="L82" s="85"/>
      <c r="M82" s="87"/>
      <c r="N82" s="87"/>
      <c r="O82" s="87"/>
      <c r="P82" s="87">
        <f>I82-K82-M82-O82</f>
        <v>0</v>
      </c>
    </row>
    <row r="83" spans="1:16" x14ac:dyDescent="0.2">
      <c r="A83" s="6"/>
      <c r="B83" s="84"/>
      <c r="C83" s="1"/>
      <c r="D83" s="3"/>
      <c r="E83" s="85"/>
      <c r="F83" s="23"/>
      <c r="G83" s="5"/>
      <c r="H83" s="2"/>
      <c r="I83" s="65" t="s">
        <v>29</v>
      </c>
      <c r="J83" s="66">
        <v>43959</v>
      </c>
      <c r="K83" s="8" t="e">
        <f>+M79+K80+K81+K82+#REF!</f>
        <v>#REF!</v>
      </c>
      <c r="L83" s="85"/>
      <c r="M83" s="87"/>
      <c r="N83" s="87"/>
      <c r="O83" s="87"/>
      <c r="P83" s="87"/>
    </row>
    <row r="84" spans="1:16" x14ac:dyDescent="0.2">
      <c r="A84" s="6">
        <v>44006</v>
      </c>
      <c r="B84" s="84">
        <v>29212</v>
      </c>
      <c r="C84" s="1" t="s">
        <v>30</v>
      </c>
      <c r="D84" s="3" t="s">
        <v>31</v>
      </c>
      <c r="E84" s="85"/>
      <c r="F84" s="23">
        <v>43983</v>
      </c>
      <c r="G84" s="67">
        <v>80587887</v>
      </c>
      <c r="H84" s="2"/>
      <c r="I84" s="2">
        <f>G84-H84</f>
        <v>80587887</v>
      </c>
      <c r="J84" s="85">
        <v>43987</v>
      </c>
      <c r="K84" s="4">
        <f>G84</f>
        <v>80587887</v>
      </c>
      <c r="L84" s="85"/>
      <c r="M84" s="87"/>
      <c r="N84" s="87"/>
      <c r="O84" s="87"/>
      <c r="P84" s="87">
        <f>I84-K84-M84-O84</f>
        <v>0</v>
      </c>
    </row>
    <row r="85" spans="1:16" x14ac:dyDescent="0.2">
      <c r="A85" s="6">
        <v>44006</v>
      </c>
      <c r="B85" s="84">
        <v>29213</v>
      </c>
      <c r="C85" s="1" t="s">
        <v>30</v>
      </c>
      <c r="D85" s="3" t="s">
        <v>31</v>
      </c>
      <c r="E85" s="85"/>
      <c r="F85" s="23">
        <v>43983</v>
      </c>
      <c r="G85" s="67">
        <v>14207100</v>
      </c>
      <c r="H85" s="2"/>
      <c r="I85" s="2">
        <f>G85-H85</f>
        <v>14207100</v>
      </c>
      <c r="J85" s="85">
        <v>43987</v>
      </c>
      <c r="K85" s="4">
        <f>G85</f>
        <v>14207100</v>
      </c>
      <c r="L85" s="85"/>
      <c r="M85" s="87"/>
      <c r="N85" s="87"/>
      <c r="O85" s="87"/>
      <c r="P85" s="87">
        <f>I85-K85-M85-O85</f>
        <v>0</v>
      </c>
    </row>
    <row r="86" spans="1:16" x14ac:dyDescent="0.2">
      <c r="A86" s="6">
        <v>44006</v>
      </c>
      <c r="B86" s="84">
        <v>29214</v>
      </c>
      <c r="C86" s="1" t="s">
        <v>32</v>
      </c>
      <c r="D86" s="3" t="s">
        <v>33</v>
      </c>
      <c r="E86" s="85"/>
      <c r="F86" s="23">
        <v>43983</v>
      </c>
      <c r="G86" s="67">
        <v>22011961</v>
      </c>
      <c r="H86" s="2"/>
      <c r="I86" s="2">
        <f>G86-H86</f>
        <v>22011961</v>
      </c>
      <c r="J86" s="85">
        <v>43987</v>
      </c>
      <c r="K86" s="4">
        <f>G86</f>
        <v>22011961</v>
      </c>
      <c r="L86" s="85"/>
      <c r="M86" s="87"/>
      <c r="N86" s="87"/>
      <c r="O86" s="87"/>
      <c r="P86" s="87">
        <f>I86-K86-M86-O86</f>
        <v>0</v>
      </c>
    </row>
    <row r="87" spans="1:16" x14ac:dyDescent="0.2">
      <c r="A87" s="6">
        <v>44006</v>
      </c>
      <c r="B87" s="84">
        <v>29215</v>
      </c>
      <c r="C87" s="1" t="s">
        <v>32</v>
      </c>
      <c r="D87" s="3" t="s">
        <v>33</v>
      </c>
      <c r="E87" s="85"/>
      <c r="F87" s="23">
        <v>43983</v>
      </c>
      <c r="G87" s="67">
        <v>3880560</v>
      </c>
      <c r="H87" s="2"/>
      <c r="I87" s="2">
        <f>G87-H87</f>
        <v>3880560</v>
      </c>
      <c r="J87" s="85">
        <v>43987</v>
      </c>
      <c r="K87" s="4">
        <v>2853846</v>
      </c>
      <c r="L87" s="85">
        <v>44019</v>
      </c>
      <c r="M87" s="87">
        <v>1026714</v>
      </c>
      <c r="N87" s="87"/>
      <c r="O87" s="87"/>
      <c r="P87" s="87">
        <f>I87-K87-M87-O87</f>
        <v>0</v>
      </c>
    </row>
    <row r="88" spans="1:16" x14ac:dyDescent="0.2">
      <c r="A88" s="6"/>
      <c r="B88" s="84"/>
      <c r="C88" s="1"/>
      <c r="D88" s="3"/>
      <c r="E88" s="85"/>
      <c r="F88" s="23"/>
      <c r="G88" s="67"/>
      <c r="H88" s="2"/>
      <c r="I88" s="65" t="s">
        <v>29</v>
      </c>
      <c r="J88" s="7">
        <v>43987</v>
      </c>
      <c r="K88" s="8">
        <f>SUM(K84:K87)</f>
        <v>119660794</v>
      </c>
      <c r="L88" s="85"/>
      <c r="M88" s="87"/>
      <c r="N88" s="87"/>
      <c r="O88" s="87"/>
      <c r="P88" s="87"/>
    </row>
    <row r="89" spans="1:16" x14ac:dyDescent="0.2">
      <c r="A89" s="98">
        <v>43998</v>
      </c>
      <c r="B89" s="99">
        <v>29154</v>
      </c>
      <c r="C89" s="1" t="s">
        <v>34</v>
      </c>
      <c r="D89" s="3" t="s">
        <v>35</v>
      </c>
      <c r="E89" s="85"/>
      <c r="F89" s="23"/>
      <c r="G89" s="11">
        <v>287100</v>
      </c>
      <c r="H89" s="2"/>
      <c r="I89" s="2">
        <f t="shared" ref="I89:I109" si="4">G89-H89</f>
        <v>287100</v>
      </c>
      <c r="J89" s="85">
        <v>44053</v>
      </c>
      <c r="K89" s="86">
        <v>287100</v>
      </c>
      <c r="L89" s="85"/>
      <c r="M89" s="87"/>
      <c r="N89" s="87"/>
      <c r="O89" s="87"/>
      <c r="P89" s="87">
        <f t="shared" ref="P89:P109" si="5">I89-K89-M89-O89</f>
        <v>0</v>
      </c>
    </row>
    <row r="90" spans="1:16" x14ac:dyDescent="0.2">
      <c r="A90" s="98">
        <v>43998</v>
      </c>
      <c r="B90" s="99">
        <v>29155</v>
      </c>
      <c r="C90" s="1" t="s">
        <v>34</v>
      </c>
      <c r="D90" s="3" t="s">
        <v>35</v>
      </c>
      <c r="E90" s="85"/>
      <c r="F90" s="23"/>
      <c r="G90" s="11">
        <v>287100</v>
      </c>
      <c r="H90" s="2"/>
      <c r="I90" s="2">
        <f t="shared" si="4"/>
        <v>287100</v>
      </c>
      <c r="J90" s="85">
        <v>44053</v>
      </c>
      <c r="K90" s="86">
        <v>287100</v>
      </c>
      <c r="L90" s="85"/>
      <c r="M90" s="87"/>
      <c r="N90" s="87"/>
      <c r="O90" s="87"/>
      <c r="P90" s="87">
        <f t="shared" si="5"/>
        <v>0</v>
      </c>
    </row>
    <row r="91" spans="1:16" x14ac:dyDescent="0.2">
      <c r="A91" s="98">
        <v>43998</v>
      </c>
      <c r="B91" s="99">
        <v>29156</v>
      </c>
      <c r="C91" s="1" t="s">
        <v>34</v>
      </c>
      <c r="D91" s="3" t="s">
        <v>35</v>
      </c>
      <c r="E91" s="85"/>
      <c r="F91" s="23"/>
      <c r="G91" s="11">
        <v>287100</v>
      </c>
      <c r="H91" s="2"/>
      <c r="I91" s="2">
        <f t="shared" si="4"/>
        <v>287100</v>
      </c>
      <c r="J91" s="85">
        <v>44053</v>
      </c>
      <c r="K91" s="86">
        <v>287100</v>
      </c>
      <c r="L91" s="85"/>
      <c r="M91" s="87"/>
      <c r="N91" s="87"/>
      <c r="O91" s="87"/>
      <c r="P91" s="87">
        <f t="shared" si="5"/>
        <v>0</v>
      </c>
    </row>
    <row r="92" spans="1:16" x14ac:dyDescent="0.2">
      <c r="A92" s="98">
        <v>43998</v>
      </c>
      <c r="B92" s="99">
        <v>29157</v>
      </c>
      <c r="C92" s="1" t="s">
        <v>34</v>
      </c>
      <c r="D92" s="3" t="s">
        <v>35</v>
      </c>
      <c r="E92" s="85"/>
      <c r="F92" s="23"/>
      <c r="G92" s="11">
        <v>287100</v>
      </c>
      <c r="H92" s="2"/>
      <c r="I92" s="2">
        <f t="shared" si="4"/>
        <v>287100</v>
      </c>
      <c r="J92" s="85">
        <v>44053</v>
      </c>
      <c r="K92" s="86">
        <v>287100</v>
      </c>
      <c r="L92" s="85"/>
      <c r="M92" s="87"/>
      <c r="N92" s="87"/>
      <c r="O92" s="87"/>
      <c r="P92" s="87">
        <f t="shared" si="5"/>
        <v>0</v>
      </c>
    </row>
    <row r="93" spans="1:16" x14ac:dyDescent="0.2">
      <c r="A93" s="98">
        <v>44006</v>
      </c>
      <c r="B93" s="99">
        <v>29224</v>
      </c>
      <c r="C93" s="1" t="s">
        <v>34</v>
      </c>
      <c r="D93" s="3" t="s">
        <v>35</v>
      </c>
      <c r="E93" s="85"/>
      <c r="F93" s="23"/>
      <c r="G93" s="11">
        <v>287100</v>
      </c>
      <c r="H93" s="2"/>
      <c r="I93" s="2">
        <f t="shared" si="4"/>
        <v>287100</v>
      </c>
      <c r="J93" s="85">
        <v>44053</v>
      </c>
      <c r="K93" s="86">
        <v>287100</v>
      </c>
      <c r="L93" s="85"/>
      <c r="M93" s="87"/>
      <c r="N93" s="87"/>
      <c r="O93" s="87"/>
      <c r="P93" s="87">
        <f t="shared" si="5"/>
        <v>0</v>
      </c>
    </row>
    <row r="94" spans="1:16" x14ac:dyDescent="0.2">
      <c r="A94" s="98">
        <v>44006</v>
      </c>
      <c r="B94" s="99">
        <v>29227</v>
      </c>
      <c r="C94" s="1" t="s">
        <v>34</v>
      </c>
      <c r="D94" s="3" t="s">
        <v>35</v>
      </c>
      <c r="E94" s="85"/>
      <c r="F94" s="23"/>
      <c r="G94" s="11">
        <v>287100</v>
      </c>
      <c r="H94" s="2"/>
      <c r="I94" s="2">
        <f t="shared" si="4"/>
        <v>287100</v>
      </c>
      <c r="J94" s="85">
        <v>44053</v>
      </c>
      <c r="K94" s="86">
        <v>287100</v>
      </c>
      <c r="L94" s="85"/>
      <c r="M94" s="87"/>
      <c r="N94" s="87"/>
      <c r="O94" s="87"/>
      <c r="P94" s="87">
        <f t="shared" si="5"/>
        <v>0</v>
      </c>
    </row>
    <row r="95" spans="1:16" x14ac:dyDescent="0.2">
      <c r="A95" s="98">
        <v>44006</v>
      </c>
      <c r="B95" s="100">
        <v>29241</v>
      </c>
      <c r="C95" s="1" t="s">
        <v>34</v>
      </c>
      <c r="D95" s="3" t="s">
        <v>35</v>
      </c>
      <c r="E95" s="85"/>
      <c r="F95" s="23"/>
      <c r="G95" s="11">
        <v>287100</v>
      </c>
      <c r="H95" s="2"/>
      <c r="I95" s="2">
        <f t="shared" si="4"/>
        <v>287100</v>
      </c>
      <c r="J95" s="85">
        <v>44053</v>
      </c>
      <c r="K95" s="86">
        <v>287100</v>
      </c>
      <c r="L95" s="85"/>
      <c r="M95" s="87"/>
      <c r="N95" s="87"/>
      <c r="O95" s="87"/>
      <c r="P95" s="87">
        <f t="shared" si="5"/>
        <v>0</v>
      </c>
    </row>
    <row r="96" spans="1:16" x14ac:dyDescent="0.2">
      <c r="A96" s="98">
        <v>44006</v>
      </c>
      <c r="B96" s="100">
        <v>29245</v>
      </c>
      <c r="C96" s="1" t="s">
        <v>34</v>
      </c>
      <c r="D96" s="3" t="s">
        <v>35</v>
      </c>
      <c r="E96" s="85"/>
      <c r="F96" s="23"/>
      <c r="G96" s="11">
        <v>287100</v>
      </c>
      <c r="H96" s="2"/>
      <c r="I96" s="2">
        <f t="shared" si="4"/>
        <v>287100</v>
      </c>
      <c r="J96" s="85">
        <v>44053</v>
      </c>
      <c r="K96" s="86">
        <v>287100</v>
      </c>
      <c r="L96" s="85"/>
      <c r="M96" s="87"/>
      <c r="N96" s="87"/>
      <c r="O96" s="87"/>
      <c r="P96" s="87">
        <f t="shared" si="5"/>
        <v>0</v>
      </c>
    </row>
    <row r="97" spans="1:16" x14ac:dyDescent="0.2">
      <c r="A97" s="98">
        <v>44006</v>
      </c>
      <c r="B97" s="100">
        <v>29247</v>
      </c>
      <c r="C97" s="1" t="s">
        <v>34</v>
      </c>
      <c r="D97" s="3" t="s">
        <v>35</v>
      </c>
      <c r="E97" s="85"/>
      <c r="F97" s="23"/>
      <c r="G97" s="11">
        <v>287100</v>
      </c>
      <c r="H97" s="2"/>
      <c r="I97" s="2">
        <f t="shared" si="4"/>
        <v>287100</v>
      </c>
      <c r="J97" s="85">
        <v>44053</v>
      </c>
      <c r="K97" s="86">
        <v>287100</v>
      </c>
      <c r="L97" s="85"/>
      <c r="M97" s="87"/>
      <c r="N97" s="87"/>
      <c r="O97" s="87"/>
      <c r="P97" s="87">
        <f t="shared" si="5"/>
        <v>0</v>
      </c>
    </row>
    <row r="98" spans="1:16" x14ac:dyDescent="0.2">
      <c r="A98" s="98">
        <v>44006</v>
      </c>
      <c r="B98" s="100">
        <v>29248</v>
      </c>
      <c r="C98" s="1" t="s">
        <v>34</v>
      </c>
      <c r="D98" s="3" t="s">
        <v>35</v>
      </c>
      <c r="E98" s="85"/>
      <c r="F98" s="23"/>
      <c r="G98" s="11">
        <v>287100</v>
      </c>
      <c r="H98" s="2"/>
      <c r="I98" s="2">
        <f t="shared" si="4"/>
        <v>287100</v>
      </c>
      <c r="J98" s="85">
        <v>44053</v>
      </c>
      <c r="K98" s="86">
        <v>287100</v>
      </c>
      <c r="L98" s="85"/>
      <c r="M98" s="87"/>
      <c r="N98" s="87"/>
      <c r="O98" s="87"/>
      <c r="P98" s="87">
        <f t="shared" si="5"/>
        <v>0</v>
      </c>
    </row>
    <row r="99" spans="1:16" x14ac:dyDescent="0.2">
      <c r="A99" s="98">
        <v>44006</v>
      </c>
      <c r="B99" s="100">
        <v>29251</v>
      </c>
      <c r="C99" s="1" t="s">
        <v>34</v>
      </c>
      <c r="D99" s="3" t="s">
        <v>35</v>
      </c>
      <c r="E99" s="85"/>
      <c r="F99" s="23"/>
      <c r="G99" s="11">
        <v>287100</v>
      </c>
      <c r="H99" s="2"/>
      <c r="I99" s="2">
        <f t="shared" si="4"/>
        <v>287100</v>
      </c>
      <c r="J99" s="85">
        <v>44053</v>
      </c>
      <c r="K99" s="86">
        <v>287100</v>
      </c>
      <c r="L99" s="85"/>
      <c r="M99" s="87"/>
      <c r="N99" s="87"/>
      <c r="O99" s="87"/>
      <c r="P99" s="87">
        <f t="shared" si="5"/>
        <v>0</v>
      </c>
    </row>
    <row r="100" spans="1:16" x14ac:dyDescent="0.2">
      <c r="A100" s="98">
        <v>44006</v>
      </c>
      <c r="B100" s="100">
        <v>29269</v>
      </c>
      <c r="C100" s="1" t="s">
        <v>34</v>
      </c>
      <c r="D100" s="3" t="s">
        <v>35</v>
      </c>
      <c r="E100" s="85"/>
      <c r="F100" s="23"/>
      <c r="G100" s="11">
        <v>287100</v>
      </c>
      <c r="H100" s="2"/>
      <c r="I100" s="2">
        <f t="shared" si="4"/>
        <v>287100</v>
      </c>
      <c r="J100" s="85">
        <v>44053</v>
      </c>
      <c r="K100" s="86">
        <v>287100</v>
      </c>
      <c r="L100" s="85"/>
      <c r="M100" s="87"/>
      <c r="N100" s="87"/>
      <c r="O100" s="87"/>
      <c r="P100" s="87">
        <f t="shared" si="5"/>
        <v>0</v>
      </c>
    </row>
    <row r="101" spans="1:16" x14ac:dyDescent="0.2">
      <c r="A101" s="98">
        <v>44006</v>
      </c>
      <c r="B101" s="100">
        <v>29272</v>
      </c>
      <c r="C101" s="1" t="s">
        <v>34</v>
      </c>
      <c r="D101" s="3" t="s">
        <v>35</v>
      </c>
      <c r="E101" s="85"/>
      <c r="F101" s="23"/>
      <c r="G101" s="11">
        <v>287100</v>
      </c>
      <c r="H101" s="2"/>
      <c r="I101" s="2">
        <f t="shared" si="4"/>
        <v>287100</v>
      </c>
      <c r="J101" s="85">
        <v>44053</v>
      </c>
      <c r="K101" s="86">
        <v>287100</v>
      </c>
      <c r="L101" s="85"/>
      <c r="M101" s="87"/>
      <c r="N101" s="87"/>
      <c r="O101" s="87"/>
      <c r="P101" s="87">
        <f t="shared" si="5"/>
        <v>0</v>
      </c>
    </row>
    <row r="102" spans="1:16" x14ac:dyDescent="0.2">
      <c r="A102" s="98">
        <v>44006</v>
      </c>
      <c r="B102" s="100">
        <v>29294</v>
      </c>
      <c r="C102" s="1" t="s">
        <v>34</v>
      </c>
      <c r="D102" s="3" t="s">
        <v>35</v>
      </c>
      <c r="E102" s="85"/>
      <c r="F102" s="23"/>
      <c r="G102" s="11">
        <v>287100</v>
      </c>
      <c r="H102" s="2"/>
      <c r="I102" s="2">
        <f t="shared" si="4"/>
        <v>287100</v>
      </c>
      <c r="J102" s="85">
        <v>44053</v>
      </c>
      <c r="K102" s="86">
        <v>287100</v>
      </c>
      <c r="L102" s="85"/>
      <c r="M102" s="87"/>
      <c r="N102" s="87"/>
      <c r="O102" s="87"/>
      <c r="P102" s="87">
        <f t="shared" si="5"/>
        <v>0</v>
      </c>
    </row>
    <row r="103" spans="1:16" x14ac:dyDescent="0.2">
      <c r="A103" s="98">
        <v>44006</v>
      </c>
      <c r="B103" s="100">
        <v>29297</v>
      </c>
      <c r="C103" s="1" t="s">
        <v>34</v>
      </c>
      <c r="D103" s="3" t="s">
        <v>35</v>
      </c>
      <c r="E103" s="85"/>
      <c r="F103" s="23"/>
      <c r="G103" s="11">
        <v>287100</v>
      </c>
      <c r="H103" s="2"/>
      <c r="I103" s="2">
        <f t="shared" si="4"/>
        <v>287100</v>
      </c>
      <c r="J103" s="85">
        <v>44053</v>
      </c>
      <c r="K103" s="86">
        <v>287100</v>
      </c>
      <c r="L103" s="85"/>
      <c r="M103" s="87"/>
      <c r="N103" s="87"/>
      <c r="O103" s="87"/>
      <c r="P103" s="87">
        <f t="shared" si="5"/>
        <v>0</v>
      </c>
    </row>
    <row r="104" spans="1:16" x14ac:dyDescent="0.2">
      <c r="A104" s="98">
        <v>44006</v>
      </c>
      <c r="B104" s="100">
        <v>29304</v>
      </c>
      <c r="C104" s="1" t="s">
        <v>34</v>
      </c>
      <c r="D104" s="3" t="s">
        <v>35</v>
      </c>
      <c r="E104" s="85"/>
      <c r="F104" s="23"/>
      <c r="G104" s="11">
        <v>287100</v>
      </c>
      <c r="H104" s="2"/>
      <c r="I104" s="2">
        <f t="shared" si="4"/>
        <v>287100</v>
      </c>
      <c r="J104" s="85">
        <v>44053</v>
      </c>
      <c r="K104" s="86">
        <v>287100</v>
      </c>
      <c r="L104" s="85"/>
      <c r="M104" s="87"/>
      <c r="N104" s="87"/>
      <c r="O104" s="87"/>
      <c r="P104" s="87">
        <f t="shared" si="5"/>
        <v>0</v>
      </c>
    </row>
    <row r="105" spans="1:16" x14ac:dyDescent="0.2">
      <c r="A105" s="98">
        <v>44006</v>
      </c>
      <c r="B105" s="100">
        <v>29311</v>
      </c>
      <c r="C105" s="1" t="s">
        <v>34</v>
      </c>
      <c r="D105" s="3" t="s">
        <v>35</v>
      </c>
      <c r="E105" s="85"/>
      <c r="F105" s="23"/>
      <c r="G105" s="11">
        <v>287100</v>
      </c>
      <c r="H105" s="2"/>
      <c r="I105" s="2">
        <f t="shared" si="4"/>
        <v>287100</v>
      </c>
      <c r="J105" s="85">
        <v>44053</v>
      </c>
      <c r="K105" s="86">
        <v>287100</v>
      </c>
      <c r="L105" s="88"/>
      <c r="M105" s="87"/>
      <c r="N105" s="87"/>
      <c r="O105" s="87"/>
      <c r="P105" s="87">
        <f t="shared" si="5"/>
        <v>0</v>
      </c>
    </row>
    <row r="106" spans="1:16" x14ac:dyDescent="0.2">
      <c r="A106" s="6">
        <v>44042</v>
      </c>
      <c r="B106" s="84">
        <v>29325</v>
      </c>
      <c r="C106" s="1" t="s">
        <v>30</v>
      </c>
      <c r="D106" s="3" t="s">
        <v>31</v>
      </c>
      <c r="E106" s="85"/>
      <c r="F106" s="23">
        <v>44013</v>
      </c>
      <c r="G106" s="68">
        <v>81718622</v>
      </c>
      <c r="H106" s="2"/>
      <c r="I106" s="2">
        <f t="shared" si="4"/>
        <v>81718622</v>
      </c>
      <c r="J106" s="97">
        <v>44019</v>
      </c>
      <c r="K106" s="86">
        <v>81718622</v>
      </c>
      <c r="L106" s="88"/>
      <c r="M106" s="87"/>
      <c r="N106" s="87"/>
      <c r="O106" s="87"/>
      <c r="P106" s="87">
        <f t="shared" si="5"/>
        <v>0</v>
      </c>
    </row>
    <row r="107" spans="1:16" x14ac:dyDescent="0.2">
      <c r="A107" s="6">
        <v>44042</v>
      </c>
      <c r="B107" s="84">
        <v>29326</v>
      </c>
      <c r="C107" s="1" t="s">
        <v>30</v>
      </c>
      <c r="D107" s="3" t="s">
        <v>31</v>
      </c>
      <c r="E107" s="85"/>
      <c r="F107" s="23">
        <v>44013</v>
      </c>
      <c r="G107" s="68">
        <v>14011495</v>
      </c>
      <c r="H107" s="2"/>
      <c r="I107" s="2">
        <f t="shared" si="4"/>
        <v>14011495</v>
      </c>
      <c r="J107" s="97">
        <v>44019</v>
      </c>
      <c r="K107" s="86">
        <v>14011495</v>
      </c>
      <c r="L107" s="88"/>
      <c r="M107" s="87"/>
      <c r="N107" s="87"/>
      <c r="O107" s="87"/>
      <c r="P107" s="87">
        <f t="shared" si="5"/>
        <v>0</v>
      </c>
    </row>
    <row r="108" spans="1:16" x14ac:dyDescent="0.2">
      <c r="A108" s="6">
        <v>44042</v>
      </c>
      <c r="B108" s="84">
        <v>29327</v>
      </c>
      <c r="C108" s="1" t="s">
        <v>32</v>
      </c>
      <c r="D108" s="3" t="s">
        <v>33</v>
      </c>
      <c r="E108" s="85"/>
      <c r="F108" s="23">
        <v>44013</v>
      </c>
      <c r="G108" s="68">
        <v>22320812</v>
      </c>
      <c r="H108" s="2"/>
      <c r="I108" s="2">
        <f t="shared" si="4"/>
        <v>22320812</v>
      </c>
      <c r="J108" s="97">
        <v>44019</v>
      </c>
      <c r="K108" s="86">
        <v>22320812</v>
      </c>
      <c r="L108" s="88"/>
      <c r="M108" s="87"/>
      <c r="N108" s="87"/>
      <c r="O108" s="87"/>
      <c r="P108" s="87">
        <f t="shared" si="5"/>
        <v>0</v>
      </c>
    </row>
    <row r="109" spans="1:16" x14ac:dyDescent="0.2">
      <c r="A109" s="6">
        <v>44042</v>
      </c>
      <c r="B109" s="84">
        <v>29328</v>
      </c>
      <c r="C109" s="1" t="s">
        <v>32</v>
      </c>
      <c r="D109" s="3" t="s">
        <v>33</v>
      </c>
      <c r="E109" s="85"/>
      <c r="F109" s="23">
        <v>44013</v>
      </c>
      <c r="G109" s="68">
        <v>3827132</v>
      </c>
      <c r="H109" s="2"/>
      <c r="I109" s="2">
        <f t="shared" si="4"/>
        <v>3827132</v>
      </c>
      <c r="J109" s="97">
        <v>44019</v>
      </c>
      <c r="K109" s="86">
        <v>1609865</v>
      </c>
      <c r="L109" s="85">
        <v>44081</v>
      </c>
      <c r="M109" s="87">
        <v>495536</v>
      </c>
      <c r="N109" s="6">
        <v>44053</v>
      </c>
      <c r="O109" s="87">
        <v>1721731</v>
      </c>
      <c r="P109" s="87">
        <f t="shared" si="5"/>
        <v>0</v>
      </c>
    </row>
    <row r="110" spans="1:16" x14ac:dyDescent="0.2">
      <c r="A110" s="6"/>
      <c r="B110" s="84"/>
      <c r="C110" s="1"/>
      <c r="D110" s="3"/>
      <c r="E110" s="85"/>
      <c r="F110" s="23"/>
      <c r="G110" s="68"/>
      <c r="H110" s="2"/>
      <c r="I110" s="2"/>
      <c r="J110" s="66">
        <v>44019</v>
      </c>
      <c r="K110" s="8">
        <f>SUM(M87+K106+K107+K108+K109)</f>
        <v>120687508</v>
      </c>
      <c r="L110" s="88"/>
      <c r="M110" s="87"/>
      <c r="N110" s="87"/>
      <c r="O110" s="87"/>
      <c r="P110" s="87"/>
    </row>
    <row r="111" spans="1:16" x14ac:dyDescent="0.2">
      <c r="A111" s="38">
        <v>44102</v>
      </c>
      <c r="B111" s="20">
        <v>500004</v>
      </c>
      <c r="C111" s="1"/>
      <c r="D111" s="3"/>
      <c r="E111" s="85"/>
      <c r="F111" s="23">
        <v>44044</v>
      </c>
      <c r="G111" s="69">
        <v>21935073.390000001</v>
      </c>
      <c r="H111" s="2"/>
      <c r="I111" s="2">
        <f>G111-H111</f>
        <v>21935073.390000001</v>
      </c>
      <c r="J111" s="85">
        <v>44081</v>
      </c>
      <c r="K111" s="86">
        <v>21935073</v>
      </c>
      <c r="L111" s="88"/>
      <c r="M111" s="87"/>
      <c r="N111" s="87"/>
      <c r="O111" s="87"/>
      <c r="P111" s="87">
        <f>I111-K111-M111-O111</f>
        <v>0.39000000059604645</v>
      </c>
    </row>
    <row r="112" spans="1:16" x14ac:dyDescent="0.2">
      <c r="A112" s="38">
        <v>44088</v>
      </c>
      <c r="B112" s="20">
        <v>500002</v>
      </c>
      <c r="C112" s="1"/>
      <c r="D112" s="3"/>
      <c r="E112" s="85"/>
      <c r="F112" s="23">
        <v>44075</v>
      </c>
      <c r="G112" s="69">
        <v>22041393.030000001</v>
      </c>
      <c r="H112" s="2"/>
      <c r="I112" s="2">
        <f>G112-H112</f>
        <v>22041393.030000001</v>
      </c>
      <c r="J112" s="6">
        <v>44053</v>
      </c>
      <c r="K112" s="86">
        <v>22041393</v>
      </c>
      <c r="L112" s="88"/>
      <c r="M112" s="87"/>
      <c r="N112" s="87"/>
      <c r="O112" s="87"/>
      <c r="P112" s="87">
        <f>I112-K112-M112-O112</f>
        <v>3.0000001192092896E-2</v>
      </c>
    </row>
    <row r="113" spans="1:16" x14ac:dyDescent="0.2">
      <c r="A113" s="38"/>
      <c r="B113" s="20"/>
      <c r="C113" s="1"/>
      <c r="D113" s="3"/>
      <c r="E113" s="85"/>
      <c r="F113" s="23"/>
      <c r="G113" s="69"/>
      <c r="H113" s="2"/>
      <c r="I113" s="2"/>
      <c r="J113" s="7">
        <v>44053</v>
      </c>
      <c r="K113" s="8" t="e">
        <f>+K112+K116+O109+#REF!+K89+K90+K91+K92+K93+K94+K95+K96+K97+K98+K99+K100+K101+K102+K103+K104+K105+O165</f>
        <v>#REF!</v>
      </c>
      <c r="L113" s="88"/>
      <c r="M113" s="87"/>
      <c r="N113" s="87"/>
      <c r="O113" s="87"/>
      <c r="P113" s="87"/>
    </row>
    <row r="114" spans="1:16" x14ac:dyDescent="0.2">
      <c r="A114" s="38">
        <v>44102</v>
      </c>
      <c r="B114" s="20">
        <v>500003</v>
      </c>
      <c r="C114" s="1"/>
      <c r="D114" s="3"/>
      <c r="E114" s="85"/>
      <c r="F114" s="23">
        <v>44044</v>
      </c>
      <c r="G114" s="69">
        <v>80306425.709999993</v>
      </c>
      <c r="H114" s="2"/>
      <c r="I114" s="2">
        <f>G114-H114</f>
        <v>80306425.709999993</v>
      </c>
      <c r="J114" s="85">
        <v>44081</v>
      </c>
      <c r="K114" s="86">
        <v>80306426</v>
      </c>
      <c r="L114" s="88"/>
      <c r="M114" s="87"/>
      <c r="N114" s="87"/>
      <c r="O114" s="87"/>
      <c r="P114" s="87">
        <f>I114-K114-M114-O114</f>
        <v>-0.29000000655651093</v>
      </c>
    </row>
    <row r="115" spans="1:16" x14ac:dyDescent="0.2">
      <c r="A115" s="38"/>
      <c r="B115" s="20"/>
      <c r="C115" s="1"/>
      <c r="D115" s="3"/>
      <c r="E115" s="85"/>
      <c r="F115" s="23"/>
      <c r="G115" s="69"/>
      <c r="H115" s="2"/>
      <c r="I115" s="2"/>
      <c r="J115" s="7">
        <v>44081</v>
      </c>
      <c r="K115" s="8">
        <f>+M109+K111+K114</f>
        <v>102737035</v>
      </c>
      <c r="L115" s="88"/>
      <c r="M115" s="87"/>
      <c r="N115" s="87"/>
      <c r="O115" s="87"/>
      <c r="P115" s="87"/>
    </row>
    <row r="116" spans="1:16" x14ac:dyDescent="0.2">
      <c r="A116" s="38">
        <v>44088</v>
      </c>
      <c r="B116" s="20">
        <v>500001</v>
      </c>
      <c r="C116" s="1"/>
      <c r="D116" s="3"/>
      <c r="E116" s="85"/>
      <c r="F116" s="23">
        <v>44075</v>
      </c>
      <c r="G116" s="69">
        <v>80695636.659999996</v>
      </c>
      <c r="H116" s="2"/>
      <c r="I116" s="2">
        <f>G116-H116</f>
        <v>80695636.659999996</v>
      </c>
      <c r="J116" s="6">
        <v>44053</v>
      </c>
      <c r="K116" s="86">
        <v>80695637</v>
      </c>
      <c r="L116" s="88"/>
      <c r="M116" s="87"/>
      <c r="N116" s="87"/>
      <c r="O116" s="87"/>
      <c r="P116" s="87">
        <f>I116-K116-M116-O116</f>
        <v>-0.34000000357627869</v>
      </c>
    </row>
    <row r="117" spans="1:16" x14ac:dyDescent="0.2">
      <c r="A117" s="38"/>
      <c r="B117" s="20"/>
      <c r="C117" s="1"/>
      <c r="D117" s="3"/>
      <c r="E117" s="85"/>
      <c r="F117" s="23"/>
      <c r="G117" s="69"/>
      <c r="H117" s="2"/>
      <c r="I117" s="2"/>
      <c r="J117" s="85"/>
      <c r="K117" s="86"/>
      <c r="L117" s="88"/>
      <c r="M117" s="87"/>
      <c r="N117" s="87"/>
      <c r="O117" s="87"/>
      <c r="P117" s="87"/>
    </row>
    <row r="118" spans="1:16" x14ac:dyDescent="0.2">
      <c r="A118" s="38">
        <v>44133</v>
      </c>
      <c r="B118" s="20" t="s">
        <v>36</v>
      </c>
      <c r="C118" s="1"/>
      <c r="D118" s="3"/>
      <c r="E118" s="85"/>
      <c r="F118" s="23">
        <v>44105</v>
      </c>
      <c r="G118" s="70">
        <v>80314391.200000003</v>
      </c>
      <c r="H118" s="2"/>
      <c r="I118" s="2">
        <f>G118-H118</f>
        <v>80314391.200000003</v>
      </c>
      <c r="J118" s="85">
        <v>44111</v>
      </c>
      <c r="K118" s="86">
        <v>80314391</v>
      </c>
      <c r="L118" s="88"/>
      <c r="M118" s="87"/>
      <c r="N118" s="87"/>
      <c r="O118" s="87"/>
      <c r="P118" s="87">
        <f>I118-K118-M118-O118</f>
        <v>0.20000000298023224</v>
      </c>
    </row>
    <row r="119" spans="1:16" x14ac:dyDescent="0.2">
      <c r="A119" s="38">
        <v>44133</v>
      </c>
      <c r="B119" s="20" t="s">
        <v>37</v>
      </c>
      <c r="C119" s="1"/>
      <c r="D119" s="3"/>
      <c r="E119" s="85"/>
      <c r="F119" s="23">
        <v>44105</v>
      </c>
      <c r="G119" s="70">
        <v>21937216.5</v>
      </c>
      <c r="H119" s="2"/>
      <c r="I119" s="2">
        <f>G119-H119</f>
        <v>21937216.5</v>
      </c>
      <c r="J119" s="85">
        <v>44111</v>
      </c>
      <c r="K119" s="86">
        <v>21927200</v>
      </c>
      <c r="L119" s="88"/>
      <c r="M119" s="87"/>
      <c r="N119" s="85">
        <v>44053</v>
      </c>
      <c r="O119" s="87">
        <v>10016.5</v>
      </c>
      <c r="P119" s="87">
        <f>I119-K119-M119-O119</f>
        <v>0</v>
      </c>
    </row>
    <row r="120" spans="1:16" x14ac:dyDescent="0.2">
      <c r="A120" s="38"/>
      <c r="B120" s="20"/>
      <c r="C120" s="1"/>
      <c r="D120" s="3"/>
      <c r="E120" s="85"/>
      <c r="F120" s="23"/>
      <c r="G120" s="70"/>
      <c r="H120" s="2"/>
      <c r="I120" s="2"/>
      <c r="J120" s="7">
        <v>44111</v>
      </c>
      <c r="K120" s="8">
        <f>+K118+K119</f>
        <v>102241591</v>
      </c>
      <c r="L120" s="88"/>
      <c r="M120" s="87"/>
      <c r="N120" s="87"/>
      <c r="O120" s="87"/>
      <c r="P120" s="87"/>
    </row>
    <row r="121" spans="1:16" x14ac:dyDescent="0.2">
      <c r="A121" s="71">
        <v>44162</v>
      </c>
      <c r="B121" s="9" t="s">
        <v>38</v>
      </c>
      <c r="C121" s="76" t="s">
        <v>39</v>
      </c>
      <c r="D121" s="3"/>
      <c r="E121" s="85"/>
      <c r="F121" s="23">
        <v>44136</v>
      </c>
      <c r="G121" s="72">
        <v>83165069</v>
      </c>
      <c r="H121" s="2"/>
      <c r="I121" s="2">
        <f>G121-H121</f>
        <v>83165069</v>
      </c>
      <c r="J121" s="85">
        <v>44137</v>
      </c>
      <c r="K121" s="86">
        <v>83165069</v>
      </c>
      <c r="L121" s="88"/>
      <c r="M121" s="87"/>
      <c r="N121" s="87"/>
      <c r="O121" s="87"/>
      <c r="P121" s="87">
        <f>I121-K121-M121-O121</f>
        <v>0</v>
      </c>
    </row>
    <row r="122" spans="1:16" x14ac:dyDescent="0.2">
      <c r="A122" s="71">
        <v>44162</v>
      </c>
      <c r="B122" s="9" t="s">
        <v>40</v>
      </c>
      <c r="C122" s="76" t="s">
        <v>41</v>
      </c>
      <c r="D122" s="3"/>
      <c r="E122" s="85"/>
      <c r="F122" s="23">
        <v>44136</v>
      </c>
      <c r="G122" s="72">
        <v>22715898</v>
      </c>
      <c r="H122" s="2"/>
      <c r="I122" s="2">
        <f>G122-H122</f>
        <v>22715898</v>
      </c>
      <c r="J122" s="85">
        <v>44137</v>
      </c>
      <c r="K122" s="86">
        <v>19086571</v>
      </c>
      <c r="L122" s="88"/>
      <c r="M122" s="87"/>
      <c r="N122" s="85">
        <v>44053</v>
      </c>
      <c r="O122" s="87">
        <v>3629327</v>
      </c>
      <c r="P122" s="87">
        <f>I122-K122-M122-O122</f>
        <v>0</v>
      </c>
    </row>
    <row r="123" spans="1:16" x14ac:dyDescent="0.2">
      <c r="A123" s="71"/>
      <c r="B123" s="9"/>
      <c r="C123" s="76"/>
      <c r="D123" s="3"/>
      <c r="E123" s="85"/>
      <c r="F123" s="23"/>
      <c r="G123" s="72"/>
      <c r="H123" s="2"/>
      <c r="I123" s="2"/>
      <c r="J123" s="7">
        <v>44137</v>
      </c>
      <c r="K123" s="8">
        <f>SUM(K121:K122)</f>
        <v>102251640</v>
      </c>
      <c r="L123" s="88"/>
      <c r="M123" s="87"/>
      <c r="N123" s="87"/>
      <c r="O123" s="87"/>
      <c r="P123" s="87"/>
    </row>
    <row r="124" spans="1:16" x14ac:dyDescent="0.2">
      <c r="A124" s="71">
        <v>44158</v>
      </c>
      <c r="B124" s="9" t="s">
        <v>42</v>
      </c>
      <c r="C124" s="76" t="s">
        <v>43</v>
      </c>
      <c r="D124" s="3"/>
      <c r="E124" s="85"/>
      <c r="F124" s="23"/>
      <c r="G124" s="73">
        <v>80000</v>
      </c>
      <c r="H124" s="2"/>
      <c r="I124" s="2">
        <f t="shared" ref="I124:I164" si="6">G124-H124</f>
        <v>80000</v>
      </c>
      <c r="J124" s="85"/>
      <c r="K124" s="86"/>
      <c r="L124" s="88"/>
      <c r="M124" s="87"/>
      <c r="N124" s="85">
        <v>44053</v>
      </c>
      <c r="O124" s="87">
        <v>80000</v>
      </c>
      <c r="P124" s="87">
        <f t="shared" ref="P124:P164" si="7">I124-K124-M124-O124</f>
        <v>0</v>
      </c>
    </row>
    <row r="125" spans="1:16" x14ac:dyDescent="0.2">
      <c r="A125" s="71">
        <v>44158</v>
      </c>
      <c r="B125" s="9" t="s">
        <v>44</v>
      </c>
      <c r="C125" s="76" t="s">
        <v>43</v>
      </c>
      <c r="D125" s="3"/>
      <c r="E125" s="85"/>
      <c r="F125" s="23"/>
      <c r="G125" s="73">
        <v>80000</v>
      </c>
      <c r="H125" s="2"/>
      <c r="I125" s="2">
        <f t="shared" si="6"/>
        <v>80000</v>
      </c>
      <c r="J125" s="85"/>
      <c r="K125" s="86"/>
      <c r="L125" s="88"/>
      <c r="M125" s="87"/>
      <c r="N125" s="85">
        <v>44053</v>
      </c>
      <c r="O125" s="87">
        <v>80000</v>
      </c>
      <c r="P125" s="87">
        <f t="shared" si="7"/>
        <v>0</v>
      </c>
    </row>
    <row r="126" spans="1:16" x14ac:dyDescent="0.2">
      <c r="A126" s="71">
        <v>44159</v>
      </c>
      <c r="B126" s="9" t="s">
        <v>45</v>
      </c>
      <c r="C126" s="76" t="s">
        <v>43</v>
      </c>
      <c r="D126" s="3"/>
      <c r="E126" s="85"/>
      <c r="F126" s="23"/>
      <c r="G126" s="73">
        <v>80000</v>
      </c>
      <c r="H126" s="2"/>
      <c r="I126" s="2">
        <f t="shared" si="6"/>
        <v>80000</v>
      </c>
      <c r="J126" s="85"/>
      <c r="K126" s="86"/>
      <c r="L126" s="88"/>
      <c r="M126" s="87"/>
      <c r="N126" s="85">
        <v>44053</v>
      </c>
      <c r="O126" s="87">
        <v>80000</v>
      </c>
      <c r="P126" s="87">
        <f t="shared" si="7"/>
        <v>0</v>
      </c>
    </row>
    <row r="127" spans="1:16" x14ac:dyDescent="0.2">
      <c r="A127" s="71">
        <v>44159</v>
      </c>
      <c r="B127" s="9" t="s">
        <v>46</v>
      </c>
      <c r="C127" s="76" t="s">
        <v>43</v>
      </c>
      <c r="D127" s="3"/>
      <c r="E127" s="85"/>
      <c r="F127" s="23"/>
      <c r="G127" s="73">
        <v>80000</v>
      </c>
      <c r="H127" s="2"/>
      <c r="I127" s="2">
        <f t="shared" si="6"/>
        <v>80000</v>
      </c>
      <c r="J127" s="85"/>
      <c r="K127" s="86"/>
      <c r="L127" s="88"/>
      <c r="M127" s="87"/>
      <c r="N127" s="85">
        <v>44053</v>
      </c>
      <c r="O127" s="87">
        <v>80000</v>
      </c>
      <c r="P127" s="87">
        <f t="shared" si="7"/>
        <v>0</v>
      </c>
    </row>
    <row r="128" spans="1:16" x14ac:dyDescent="0.2">
      <c r="A128" s="71">
        <v>44160</v>
      </c>
      <c r="B128" s="9" t="s">
        <v>47</v>
      </c>
      <c r="C128" s="76" t="s">
        <v>43</v>
      </c>
      <c r="D128" s="3"/>
      <c r="E128" s="85"/>
      <c r="F128" s="23"/>
      <c r="G128" s="73">
        <v>80000</v>
      </c>
      <c r="H128" s="2"/>
      <c r="I128" s="2">
        <f t="shared" si="6"/>
        <v>80000</v>
      </c>
      <c r="J128" s="85"/>
      <c r="K128" s="86"/>
      <c r="L128" s="88"/>
      <c r="M128" s="87"/>
      <c r="N128" s="85">
        <v>44053</v>
      </c>
      <c r="O128" s="87">
        <v>80000</v>
      </c>
      <c r="P128" s="87">
        <f t="shared" si="7"/>
        <v>0</v>
      </c>
    </row>
    <row r="129" spans="1:16" x14ac:dyDescent="0.2">
      <c r="A129" s="71">
        <v>44160</v>
      </c>
      <c r="B129" s="9" t="s">
        <v>48</v>
      </c>
      <c r="C129" s="76" t="s">
        <v>43</v>
      </c>
      <c r="D129" s="3"/>
      <c r="E129" s="85"/>
      <c r="F129" s="23"/>
      <c r="G129" s="73">
        <v>80000</v>
      </c>
      <c r="H129" s="2"/>
      <c r="I129" s="2">
        <f t="shared" si="6"/>
        <v>80000</v>
      </c>
      <c r="J129" s="85"/>
      <c r="K129" s="86"/>
      <c r="L129" s="88"/>
      <c r="M129" s="87"/>
      <c r="N129" s="85">
        <v>44053</v>
      </c>
      <c r="O129" s="87">
        <v>80000</v>
      </c>
      <c r="P129" s="87">
        <f t="shared" si="7"/>
        <v>0</v>
      </c>
    </row>
    <row r="130" spans="1:16" x14ac:dyDescent="0.2">
      <c r="A130" s="71">
        <v>44161</v>
      </c>
      <c r="B130" s="9" t="s">
        <v>49</v>
      </c>
      <c r="C130" s="76" t="s">
        <v>43</v>
      </c>
      <c r="D130" s="3"/>
      <c r="E130" s="85"/>
      <c r="F130" s="23"/>
      <c r="G130" s="73">
        <v>80000</v>
      </c>
      <c r="H130" s="2"/>
      <c r="I130" s="2">
        <f t="shared" si="6"/>
        <v>80000</v>
      </c>
      <c r="J130" s="85"/>
      <c r="K130" s="86"/>
      <c r="L130" s="88"/>
      <c r="M130" s="87"/>
      <c r="N130" s="85">
        <v>44053</v>
      </c>
      <c r="O130" s="87">
        <v>80000</v>
      </c>
      <c r="P130" s="87">
        <f t="shared" si="7"/>
        <v>0</v>
      </c>
    </row>
    <row r="131" spans="1:16" x14ac:dyDescent="0.2">
      <c r="A131" s="71">
        <v>44161</v>
      </c>
      <c r="B131" s="9" t="s">
        <v>50</v>
      </c>
      <c r="C131" s="76" t="s">
        <v>43</v>
      </c>
      <c r="D131" s="3"/>
      <c r="E131" s="85"/>
      <c r="F131" s="23"/>
      <c r="G131" s="73">
        <v>80000</v>
      </c>
      <c r="H131" s="2"/>
      <c r="I131" s="2">
        <f t="shared" si="6"/>
        <v>80000</v>
      </c>
      <c r="J131" s="85"/>
      <c r="K131" s="86"/>
      <c r="L131" s="88"/>
      <c r="M131" s="87"/>
      <c r="N131" s="85">
        <v>44053</v>
      </c>
      <c r="O131" s="87">
        <v>80000</v>
      </c>
      <c r="P131" s="87">
        <f t="shared" si="7"/>
        <v>0</v>
      </c>
    </row>
    <row r="132" spans="1:16" x14ac:dyDescent="0.2">
      <c r="A132" s="71">
        <v>44161</v>
      </c>
      <c r="B132" s="9" t="s">
        <v>51</v>
      </c>
      <c r="C132" s="76" t="s">
        <v>43</v>
      </c>
      <c r="D132" s="3"/>
      <c r="E132" s="85"/>
      <c r="F132" s="23"/>
      <c r="G132" s="73">
        <v>80000</v>
      </c>
      <c r="H132" s="2"/>
      <c r="I132" s="2">
        <f t="shared" si="6"/>
        <v>80000</v>
      </c>
      <c r="J132" s="85"/>
      <c r="K132" s="86"/>
      <c r="L132" s="88"/>
      <c r="M132" s="87"/>
      <c r="N132" s="85">
        <v>44053</v>
      </c>
      <c r="O132" s="87">
        <v>80000</v>
      </c>
      <c r="P132" s="87">
        <f t="shared" si="7"/>
        <v>0</v>
      </c>
    </row>
    <row r="133" spans="1:16" x14ac:dyDescent="0.2">
      <c r="A133" s="71">
        <v>44161</v>
      </c>
      <c r="B133" s="9" t="s">
        <v>52</v>
      </c>
      <c r="C133" s="76" t="s">
        <v>43</v>
      </c>
      <c r="D133" s="3"/>
      <c r="E133" s="85"/>
      <c r="F133" s="23"/>
      <c r="G133" s="73">
        <v>80000</v>
      </c>
      <c r="H133" s="2"/>
      <c r="I133" s="2">
        <f t="shared" si="6"/>
        <v>80000</v>
      </c>
      <c r="J133" s="85"/>
      <c r="K133" s="86"/>
      <c r="L133" s="88"/>
      <c r="M133" s="87"/>
      <c r="N133" s="85">
        <v>44053</v>
      </c>
      <c r="O133" s="87">
        <v>80000</v>
      </c>
      <c r="P133" s="87">
        <f t="shared" si="7"/>
        <v>0</v>
      </c>
    </row>
    <row r="134" spans="1:16" x14ac:dyDescent="0.2">
      <c r="A134" s="71">
        <v>44161</v>
      </c>
      <c r="B134" s="9" t="s">
        <v>53</v>
      </c>
      <c r="C134" s="76" t="s">
        <v>43</v>
      </c>
      <c r="D134" s="3"/>
      <c r="E134" s="85"/>
      <c r="F134" s="23"/>
      <c r="G134" s="73">
        <v>80000</v>
      </c>
      <c r="H134" s="2"/>
      <c r="I134" s="2">
        <f t="shared" si="6"/>
        <v>80000</v>
      </c>
      <c r="J134" s="85"/>
      <c r="K134" s="86"/>
      <c r="L134" s="88"/>
      <c r="M134" s="87"/>
      <c r="N134" s="85">
        <v>44053</v>
      </c>
      <c r="O134" s="87">
        <v>80000</v>
      </c>
      <c r="P134" s="87">
        <f t="shared" si="7"/>
        <v>0</v>
      </c>
    </row>
    <row r="135" spans="1:16" x14ac:dyDescent="0.2">
      <c r="A135" s="71">
        <v>44161</v>
      </c>
      <c r="B135" s="9" t="s">
        <v>54</v>
      </c>
      <c r="C135" s="76" t="s">
        <v>43</v>
      </c>
      <c r="D135" s="3"/>
      <c r="E135" s="85"/>
      <c r="F135" s="23"/>
      <c r="G135" s="73">
        <v>80000</v>
      </c>
      <c r="H135" s="2"/>
      <c r="I135" s="2">
        <f t="shared" si="6"/>
        <v>80000</v>
      </c>
      <c r="J135" s="85"/>
      <c r="K135" s="86"/>
      <c r="L135" s="88"/>
      <c r="M135" s="87"/>
      <c r="N135" s="85">
        <v>44053</v>
      </c>
      <c r="O135" s="87">
        <v>80000</v>
      </c>
      <c r="P135" s="87">
        <f t="shared" si="7"/>
        <v>0</v>
      </c>
    </row>
    <row r="136" spans="1:16" x14ac:dyDescent="0.2">
      <c r="A136" s="71">
        <v>44161</v>
      </c>
      <c r="B136" s="9" t="s">
        <v>55</v>
      </c>
      <c r="C136" s="76" t="s">
        <v>43</v>
      </c>
      <c r="D136" s="3"/>
      <c r="E136" s="85"/>
      <c r="F136" s="23"/>
      <c r="G136" s="73">
        <v>80000</v>
      </c>
      <c r="H136" s="2"/>
      <c r="I136" s="2">
        <f t="shared" si="6"/>
        <v>80000</v>
      </c>
      <c r="J136" s="85"/>
      <c r="K136" s="86"/>
      <c r="L136" s="88"/>
      <c r="M136" s="87"/>
      <c r="N136" s="85">
        <v>44053</v>
      </c>
      <c r="O136" s="87">
        <v>80000</v>
      </c>
      <c r="P136" s="87">
        <f t="shared" si="7"/>
        <v>0</v>
      </c>
    </row>
    <row r="137" spans="1:16" x14ac:dyDescent="0.2">
      <c r="A137" s="71">
        <v>44161</v>
      </c>
      <c r="B137" s="9" t="s">
        <v>56</v>
      </c>
      <c r="C137" s="76" t="s">
        <v>43</v>
      </c>
      <c r="D137" s="3"/>
      <c r="E137" s="85"/>
      <c r="F137" s="23"/>
      <c r="G137" s="73">
        <v>80000</v>
      </c>
      <c r="H137" s="2"/>
      <c r="I137" s="2">
        <f t="shared" si="6"/>
        <v>80000</v>
      </c>
      <c r="J137" s="85"/>
      <c r="K137" s="86"/>
      <c r="L137" s="88"/>
      <c r="M137" s="87"/>
      <c r="N137" s="85">
        <v>44053</v>
      </c>
      <c r="O137" s="87">
        <v>80000</v>
      </c>
      <c r="P137" s="87">
        <f t="shared" si="7"/>
        <v>0</v>
      </c>
    </row>
    <row r="138" spans="1:16" x14ac:dyDescent="0.2">
      <c r="A138" s="71">
        <v>44162</v>
      </c>
      <c r="B138" s="9" t="s">
        <v>57</v>
      </c>
      <c r="C138" s="76" t="s">
        <v>43</v>
      </c>
      <c r="D138" s="3"/>
      <c r="E138" s="85"/>
      <c r="F138" s="23"/>
      <c r="G138" s="73">
        <v>80000</v>
      </c>
      <c r="H138" s="2"/>
      <c r="I138" s="2">
        <f t="shared" si="6"/>
        <v>80000</v>
      </c>
      <c r="J138" s="85"/>
      <c r="K138" s="86"/>
      <c r="L138" s="88"/>
      <c r="M138" s="87"/>
      <c r="N138" s="85">
        <v>44053</v>
      </c>
      <c r="O138" s="87">
        <v>80000</v>
      </c>
      <c r="P138" s="87">
        <f t="shared" si="7"/>
        <v>0</v>
      </c>
    </row>
    <row r="139" spans="1:16" x14ac:dyDescent="0.2">
      <c r="A139" s="71">
        <v>44165</v>
      </c>
      <c r="B139" s="9" t="s">
        <v>58</v>
      </c>
      <c r="C139" s="76" t="s">
        <v>43</v>
      </c>
      <c r="D139" s="3"/>
      <c r="E139" s="85"/>
      <c r="F139" s="23"/>
      <c r="G139" s="73">
        <v>80000</v>
      </c>
      <c r="H139" s="2"/>
      <c r="I139" s="2">
        <f t="shared" si="6"/>
        <v>80000</v>
      </c>
      <c r="J139" s="85"/>
      <c r="K139" s="86"/>
      <c r="L139" s="88"/>
      <c r="M139" s="87"/>
      <c r="N139" s="85">
        <v>44053</v>
      </c>
      <c r="O139" s="87">
        <v>80000</v>
      </c>
      <c r="P139" s="87">
        <f t="shared" si="7"/>
        <v>0</v>
      </c>
    </row>
    <row r="140" spans="1:16" x14ac:dyDescent="0.2">
      <c r="A140" s="71">
        <v>44165</v>
      </c>
      <c r="B140" s="9" t="s">
        <v>59</v>
      </c>
      <c r="C140" s="76" t="s">
        <v>43</v>
      </c>
      <c r="D140" s="3"/>
      <c r="E140" s="85"/>
      <c r="F140" s="23"/>
      <c r="G140" s="73">
        <v>80000</v>
      </c>
      <c r="H140" s="2"/>
      <c r="I140" s="2">
        <f t="shared" si="6"/>
        <v>80000</v>
      </c>
      <c r="J140" s="85"/>
      <c r="K140" s="86"/>
      <c r="L140" s="88"/>
      <c r="M140" s="87"/>
      <c r="N140" s="85">
        <v>44053</v>
      </c>
      <c r="O140" s="87">
        <v>80000</v>
      </c>
      <c r="P140" s="87">
        <f t="shared" si="7"/>
        <v>0</v>
      </c>
    </row>
    <row r="141" spans="1:16" x14ac:dyDescent="0.2">
      <c r="A141" s="19">
        <v>44166</v>
      </c>
      <c r="B141" s="20" t="s">
        <v>60</v>
      </c>
      <c r="C141" s="21" t="s">
        <v>43</v>
      </c>
      <c r="D141" s="3"/>
      <c r="E141" s="85"/>
      <c r="F141" s="23"/>
      <c r="G141" s="22">
        <v>80000</v>
      </c>
      <c r="H141" s="2"/>
      <c r="I141" s="2">
        <f t="shared" si="6"/>
        <v>80000</v>
      </c>
      <c r="J141" s="85"/>
      <c r="K141" s="86"/>
      <c r="L141" s="88"/>
      <c r="M141" s="87"/>
      <c r="N141" s="85">
        <v>44053</v>
      </c>
      <c r="O141" s="87">
        <v>80000</v>
      </c>
      <c r="P141" s="87">
        <f t="shared" si="7"/>
        <v>0</v>
      </c>
    </row>
    <row r="142" spans="1:16" x14ac:dyDescent="0.2">
      <c r="A142" s="19">
        <v>44167</v>
      </c>
      <c r="B142" s="20" t="s">
        <v>61</v>
      </c>
      <c r="C142" s="21" t="s">
        <v>43</v>
      </c>
      <c r="D142" s="3"/>
      <c r="E142" s="85"/>
      <c r="F142" s="23"/>
      <c r="G142" s="22">
        <v>80000</v>
      </c>
      <c r="H142" s="2"/>
      <c r="I142" s="2">
        <f t="shared" si="6"/>
        <v>80000</v>
      </c>
      <c r="J142" s="85"/>
      <c r="K142" s="86"/>
      <c r="L142" s="88"/>
      <c r="M142" s="87"/>
      <c r="N142" s="85">
        <v>44053</v>
      </c>
      <c r="O142" s="87">
        <v>80000</v>
      </c>
      <c r="P142" s="87">
        <f t="shared" si="7"/>
        <v>0</v>
      </c>
    </row>
    <row r="143" spans="1:16" x14ac:dyDescent="0.2">
      <c r="A143" s="19">
        <v>44169</v>
      </c>
      <c r="B143" s="20" t="s">
        <v>62</v>
      </c>
      <c r="C143" s="21" t="s">
        <v>43</v>
      </c>
      <c r="D143" s="3"/>
      <c r="E143" s="85"/>
      <c r="F143" s="23"/>
      <c r="G143" s="22">
        <v>80000</v>
      </c>
      <c r="H143" s="2"/>
      <c r="I143" s="2">
        <f t="shared" si="6"/>
        <v>80000</v>
      </c>
      <c r="J143" s="85"/>
      <c r="K143" s="86"/>
      <c r="L143" s="88"/>
      <c r="M143" s="87"/>
      <c r="N143" s="85">
        <v>44053</v>
      </c>
      <c r="O143" s="87">
        <v>80000</v>
      </c>
      <c r="P143" s="87">
        <f t="shared" si="7"/>
        <v>0</v>
      </c>
    </row>
    <row r="144" spans="1:16" x14ac:dyDescent="0.2">
      <c r="A144" s="19">
        <v>44169</v>
      </c>
      <c r="B144" s="20" t="s">
        <v>63</v>
      </c>
      <c r="C144" s="21" t="s">
        <v>43</v>
      </c>
      <c r="D144" s="3"/>
      <c r="E144" s="85"/>
      <c r="F144" s="23"/>
      <c r="G144" s="22">
        <v>80000</v>
      </c>
      <c r="H144" s="2"/>
      <c r="I144" s="2">
        <f t="shared" si="6"/>
        <v>80000</v>
      </c>
      <c r="J144" s="85"/>
      <c r="K144" s="86"/>
      <c r="L144" s="88"/>
      <c r="M144" s="87"/>
      <c r="N144" s="85">
        <v>44053</v>
      </c>
      <c r="O144" s="87">
        <v>80000</v>
      </c>
      <c r="P144" s="87">
        <f t="shared" si="7"/>
        <v>0</v>
      </c>
    </row>
    <row r="145" spans="1:16" x14ac:dyDescent="0.2">
      <c r="A145" s="19">
        <v>44172</v>
      </c>
      <c r="B145" s="20" t="s">
        <v>64</v>
      </c>
      <c r="C145" s="21" t="s">
        <v>43</v>
      </c>
      <c r="D145" s="3"/>
      <c r="E145" s="85"/>
      <c r="F145" s="23"/>
      <c r="G145" s="22">
        <v>80000</v>
      </c>
      <c r="H145" s="2"/>
      <c r="I145" s="2">
        <f t="shared" si="6"/>
        <v>80000</v>
      </c>
      <c r="J145" s="85"/>
      <c r="K145" s="86"/>
      <c r="L145" s="88"/>
      <c r="M145" s="87"/>
      <c r="N145" s="85">
        <v>44053</v>
      </c>
      <c r="O145" s="87">
        <v>80000</v>
      </c>
      <c r="P145" s="87">
        <f t="shared" si="7"/>
        <v>0</v>
      </c>
    </row>
    <row r="146" spans="1:16" x14ac:dyDescent="0.2">
      <c r="A146" s="19">
        <v>44174</v>
      </c>
      <c r="B146" s="20" t="s">
        <v>65</v>
      </c>
      <c r="C146" s="21" t="s">
        <v>43</v>
      </c>
      <c r="D146" s="3"/>
      <c r="E146" s="85"/>
      <c r="F146" s="23"/>
      <c r="G146" s="22">
        <v>80000</v>
      </c>
      <c r="H146" s="2"/>
      <c r="I146" s="2">
        <f t="shared" si="6"/>
        <v>80000</v>
      </c>
      <c r="J146" s="85"/>
      <c r="K146" s="86"/>
      <c r="L146" s="88"/>
      <c r="M146" s="87"/>
      <c r="N146" s="85">
        <v>44053</v>
      </c>
      <c r="O146" s="87">
        <v>80000</v>
      </c>
      <c r="P146" s="87">
        <f t="shared" si="7"/>
        <v>0</v>
      </c>
    </row>
    <row r="147" spans="1:16" x14ac:dyDescent="0.2">
      <c r="A147" s="19">
        <v>44174</v>
      </c>
      <c r="B147" s="20" t="s">
        <v>66</v>
      </c>
      <c r="C147" s="21" t="s">
        <v>43</v>
      </c>
      <c r="D147" s="3"/>
      <c r="E147" s="85"/>
      <c r="F147" s="23"/>
      <c r="G147" s="22">
        <v>80000</v>
      </c>
      <c r="H147" s="2"/>
      <c r="I147" s="2">
        <f t="shared" si="6"/>
        <v>80000</v>
      </c>
      <c r="J147" s="85"/>
      <c r="K147" s="86"/>
      <c r="L147" s="88"/>
      <c r="M147" s="87"/>
      <c r="N147" s="85">
        <v>44053</v>
      </c>
      <c r="O147" s="87">
        <v>80000</v>
      </c>
      <c r="P147" s="87">
        <f t="shared" si="7"/>
        <v>0</v>
      </c>
    </row>
    <row r="148" spans="1:16" x14ac:dyDescent="0.2">
      <c r="A148" s="19">
        <v>44174</v>
      </c>
      <c r="B148" s="20" t="s">
        <v>67</v>
      </c>
      <c r="C148" s="21" t="s">
        <v>43</v>
      </c>
      <c r="D148" s="3"/>
      <c r="E148" s="85"/>
      <c r="F148" s="23"/>
      <c r="G148" s="22">
        <v>80000</v>
      </c>
      <c r="H148" s="2"/>
      <c r="I148" s="2">
        <f t="shared" si="6"/>
        <v>80000</v>
      </c>
      <c r="J148" s="85"/>
      <c r="K148" s="86"/>
      <c r="L148" s="88"/>
      <c r="M148" s="87"/>
      <c r="N148" s="85">
        <v>44053</v>
      </c>
      <c r="O148" s="87">
        <v>80000</v>
      </c>
      <c r="P148" s="87">
        <f t="shared" si="7"/>
        <v>0</v>
      </c>
    </row>
    <row r="149" spans="1:16" x14ac:dyDescent="0.2">
      <c r="A149" s="19">
        <v>44180</v>
      </c>
      <c r="B149" s="20" t="s">
        <v>68</v>
      </c>
      <c r="C149" s="21" t="s">
        <v>43</v>
      </c>
      <c r="D149" s="3"/>
      <c r="E149" s="85"/>
      <c r="F149" s="23"/>
      <c r="G149" s="22">
        <v>80000</v>
      </c>
      <c r="H149" s="2"/>
      <c r="I149" s="2">
        <f t="shared" si="6"/>
        <v>80000</v>
      </c>
      <c r="J149" s="85"/>
      <c r="K149" s="86"/>
      <c r="L149" s="88"/>
      <c r="M149" s="87"/>
      <c r="N149" s="85">
        <v>44053</v>
      </c>
      <c r="O149" s="87">
        <v>80000</v>
      </c>
      <c r="P149" s="87">
        <f t="shared" si="7"/>
        <v>0</v>
      </c>
    </row>
    <row r="150" spans="1:16" x14ac:dyDescent="0.2">
      <c r="A150" s="19">
        <v>44181</v>
      </c>
      <c r="B150" s="20" t="s">
        <v>69</v>
      </c>
      <c r="C150" s="21" t="s">
        <v>43</v>
      </c>
      <c r="D150" s="3"/>
      <c r="E150" s="85"/>
      <c r="F150" s="23"/>
      <c r="G150" s="22">
        <v>80000</v>
      </c>
      <c r="H150" s="2"/>
      <c r="I150" s="2">
        <f t="shared" si="6"/>
        <v>80000</v>
      </c>
      <c r="J150" s="85"/>
      <c r="K150" s="86"/>
      <c r="L150" s="88"/>
      <c r="M150" s="87"/>
      <c r="N150" s="85">
        <v>44053</v>
      </c>
      <c r="O150" s="87">
        <v>80000</v>
      </c>
      <c r="P150" s="87">
        <f t="shared" si="7"/>
        <v>0</v>
      </c>
    </row>
    <row r="151" spans="1:16" x14ac:dyDescent="0.2">
      <c r="A151" s="19">
        <v>44183</v>
      </c>
      <c r="B151" s="20" t="s">
        <v>70</v>
      </c>
      <c r="C151" s="21" t="s">
        <v>43</v>
      </c>
      <c r="D151" s="3"/>
      <c r="E151" s="85"/>
      <c r="F151" s="23"/>
      <c r="G151" s="22">
        <v>80000</v>
      </c>
      <c r="H151" s="2"/>
      <c r="I151" s="2">
        <f t="shared" si="6"/>
        <v>80000</v>
      </c>
      <c r="J151" s="85"/>
      <c r="K151" s="86"/>
      <c r="L151" s="88"/>
      <c r="M151" s="87"/>
      <c r="N151" s="85">
        <v>44053</v>
      </c>
      <c r="O151" s="87">
        <v>80000</v>
      </c>
      <c r="P151" s="87">
        <f t="shared" si="7"/>
        <v>0</v>
      </c>
    </row>
    <row r="152" spans="1:16" x14ac:dyDescent="0.2">
      <c r="A152" s="19">
        <v>44184</v>
      </c>
      <c r="B152" s="20" t="s">
        <v>71</v>
      </c>
      <c r="C152" s="21" t="s">
        <v>43</v>
      </c>
      <c r="D152" s="3"/>
      <c r="E152" s="85"/>
      <c r="F152" s="23"/>
      <c r="G152" s="22">
        <v>80000</v>
      </c>
      <c r="H152" s="2"/>
      <c r="I152" s="2">
        <f t="shared" si="6"/>
        <v>80000</v>
      </c>
      <c r="J152" s="85"/>
      <c r="K152" s="86"/>
      <c r="L152" s="88"/>
      <c r="M152" s="87"/>
      <c r="N152" s="85">
        <v>44053</v>
      </c>
      <c r="O152" s="87">
        <v>80000</v>
      </c>
      <c r="P152" s="87">
        <f t="shared" si="7"/>
        <v>0</v>
      </c>
    </row>
    <row r="153" spans="1:16" x14ac:dyDescent="0.2">
      <c r="A153" s="19">
        <v>44184</v>
      </c>
      <c r="B153" s="20" t="s">
        <v>72</v>
      </c>
      <c r="C153" s="21" t="s">
        <v>43</v>
      </c>
      <c r="D153" s="3"/>
      <c r="E153" s="85"/>
      <c r="F153" s="23"/>
      <c r="G153" s="22">
        <v>80000</v>
      </c>
      <c r="H153" s="2"/>
      <c r="I153" s="2">
        <f t="shared" si="6"/>
        <v>80000</v>
      </c>
      <c r="J153" s="85"/>
      <c r="K153" s="86"/>
      <c r="L153" s="88"/>
      <c r="M153" s="87"/>
      <c r="N153" s="85">
        <v>44053</v>
      </c>
      <c r="O153" s="87">
        <v>80000</v>
      </c>
      <c r="P153" s="87">
        <f t="shared" si="7"/>
        <v>0</v>
      </c>
    </row>
    <row r="154" spans="1:16" x14ac:dyDescent="0.2">
      <c r="A154" s="19">
        <v>44186</v>
      </c>
      <c r="B154" s="20" t="s">
        <v>73</v>
      </c>
      <c r="C154" s="21" t="s">
        <v>43</v>
      </c>
      <c r="D154" s="3"/>
      <c r="E154" s="85"/>
      <c r="F154" s="23"/>
      <c r="G154" s="22">
        <v>80000</v>
      </c>
      <c r="H154" s="2"/>
      <c r="I154" s="2">
        <f t="shared" si="6"/>
        <v>80000</v>
      </c>
      <c r="J154" s="85"/>
      <c r="K154" s="86"/>
      <c r="L154" s="88"/>
      <c r="M154" s="87"/>
      <c r="N154" s="85">
        <v>44053</v>
      </c>
      <c r="O154" s="87">
        <v>80000</v>
      </c>
      <c r="P154" s="87">
        <f t="shared" si="7"/>
        <v>0</v>
      </c>
    </row>
    <row r="155" spans="1:16" x14ac:dyDescent="0.2">
      <c r="A155" s="19">
        <v>44187</v>
      </c>
      <c r="B155" s="20" t="s">
        <v>74</v>
      </c>
      <c r="C155" s="21" t="s">
        <v>43</v>
      </c>
      <c r="D155" s="3"/>
      <c r="E155" s="85"/>
      <c r="F155" s="23"/>
      <c r="G155" s="22">
        <v>80000</v>
      </c>
      <c r="H155" s="2"/>
      <c r="I155" s="2">
        <f t="shared" si="6"/>
        <v>80000</v>
      </c>
      <c r="J155" s="85"/>
      <c r="K155" s="86"/>
      <c r="L155" s="88"/>
      <c r="M155" s="87"/>
      <c r="N155" s="85">
        <v>44053</v>
      </c>
      <c r="O155" s="87">
        <v>80000</v>
      </c>
      <c r="P155" s="87">
        <f t="shared" si="7"/>
        <v>0</v>
      </c>
    </row>
    <row r="156" spans="1:16" x14ac:dyDescent="0.2">
      <c r="A156" s="19">
        <v>44189</v>
      </c>
      <c r="B156" s="20" t="s">
        <v>75</v>
      </c>
      <c r="C156" s="21" t="s">
        <v>76</v>
      </c>
      <c r="D156" s="3"/>
      <c r="E156" s="85"/>
      <c r="F156" s="23"/>
      <c r="G156" s="22">
        <v>80000</v>
      </c>
      <c r="H156" s="2"/>
      <c r="I156" s="2">
        <f t="shared" si="6"/>
        <v>80000</v>
      </c>
      <c r="J156" s="85"/>
      <c r="K156" s="86"/>
      <c r="L156" s="88"/>
      <c r="M156" s="87"/>
      <c r="N156" s="85">
        <v>44053</v>
      </c>
      <c r="O156" s="87">
        <v>80000</v>
      </c>
      <c r="P156" s="87">
        <f t="shared" si="7"/>
        <v>0</v>
      </c>
    </row>
    <row r="157" spans="1:16" x14ac:dyDescent="0.2">
      <c r="A157" s="19">
        <v>44193</v>
      </c>
      <c r="B157" s="20" t="s">
        <v>77</v>
      </c>
      <c r="C157" s="21" t="s">
        <v>43</v>
      </c>
      <c r="D157" s="3"/>
      <c r="E157" s="85"/>
      <c r="F157" s="23"/>
      <c r="G157" s="22">
        <v>80000</v>
      </c>
      <c r="H157" s="2"/>
      <c r="I157" s="2">
        <f t="shared" si="6"/>
        <v>80000</v>
      </c>
      <c r="J157" s="85"/>
      <c r="K157" s="86"/>
      <c r="L157" s="88"/>
      <c r="M157" s="87"/>
      <c r="N157" s="85">
        <v>44053</v>
      </c>
      <c r="O157" s="87">
        <v>80000</v>
      </c>
      <c r="P157" s="87">
        <f t="shared" si="7"/>
        <v>0</v>
      </c>
    </row>
    <row r="158" spans="1:16" x14ac:dyDescent="0.2">
      <c r="A158" s="19">
        <v>44194</v>
      </c>
      <c r="B158" s="20" t="s">
        <v>78</v>
      </c>
      <c r="C158" s="21" t="s">
        <v>43</v>
      </c>
      <c r="D158" s="3"/>
      <c r="E158" s="85"/>
      <c r="F158" s="23"/>
      <c r="G158" s="22">
        <v>80000</v>
      </c>
      <c r="H158" s="2"/>
      <c r="I158" s="2">
        <f t="shared" si="6"/>
        <v>80000</v>
      </c>
      <c r="J158" s="85"/>
      <c r="K158" s="86"/>
      <c r="L158" s="88"/>
      <c r="M158" s="87"/>
      <c r="N158" s="85">
        <v>44053</v>
      </c>
      <c r="O158" s="87">
        <v>80000</v>
      </c>
      <c r="P158" s="87">
        <f t="shared" si="7"/>
        <v>0</v>
      </c>
    </row>
    <row r="159" spans="1:16" x14ac:dyDescent="0.2">
      <c r="A159" s="19">
        <v>44194</v>
      </c>
      <c r="B159" s="20" t="s">
        <v>79</v>
      </c>
      <c r="C159" s="21" t="s">
        <v>43</v>
      </c>
      <c r="D159" s="3"/>
      <c r="E159" s="85"/>
      <c r="F159" s="23"/>
      <c r="G159" s="22">
        <v>80000</v>
      </c>
      <c r="H159" s="2"/>
      <c r="I159" s="2">
        <f t="shared" si="6"/>
        <v>80000</v>
      </c>
      <c r="J159" s="85"/>
      <c r="K159" s="86"/>
      <c r="L159" s="88"/>
      <c r="M159" s="87"/>
      <c r="N159" s="85">
        <v>44053</v>
      </c>
      <c r="O159" s="87">
        <v>80000</v>
      </c>
      <c r="P159" s="87">
        <f t="shared" si="7"/>
        <v>0</v>
      </c>
    </row>
    <row r="160" spans="1:16" x14ac:dyDescent="0.2">
      <c r="A160" s="19">
        <v>44194</v>
      </c>
      <c r="B160" s="20" t="s">
        <v>80</v>
      </c>
      <c r="C160" s="21" t="s">
        <v>43</v>
      </c>
      <c r="D160" s="3"/>
      <c r="E160" s="85"/>
      <c r="F160" s="23"/>
      <c r="G160" s="22">
        <v>80000</v>
      </c>
      <c r="H160" s="2"/>
      <c r="I160" s="2">
        <f t="shared" si="6"/>
        <v>80000</v>
      </c>
      <c r="J160" s="85"/>
      <c r="K160" s="86"/>
      <c r="L160" s="88"/>
      <c r="M160" s="87"/>
      <c r="N160" s="85">
        <v>44053</v>
      </c>
      <c r="O160" s="87">
        <v>80000</v>
      </c>
      <c r="P160" s="87">
        <f t="shared" si="7"/>
        <v>0</v>
      </c>
    </row>
    <row r="161" spans="1:16" x14ac:dyDescent="0.2">
      <c r="A161" s="19">
        <v>44194</v>
      </c>
      <c r="B161" s="20" t="s">
        <v>81</v>
      </c>
      <c r="C161" s="21" t="s">
        <v>43</v>
      </c>
      <c r="D161" s="3"/>
      <c r="E161" s="85"/>
      <c r="F161" s="23"/>
      <c r="G161" s="22">
        <v>80000</v>
      </c>
      <c r="H161" s="2"/>
      <c r="I161" s="2">
        <f t="shared" si="6"/>
        <v>80000</v>
      </c>
      <c r="J161" s="85"/>
      <c r="K161" s="86"/>
      <c r="L161" s="88"/>
      <c r="M161" s="87"/>
      <c r="N161" s="85">
        <v>44053</v>
      </c>
      <c r="O161" s="87">
        <v>80000</v>
      </c>
      <c r="P161" s="87">
        <f t="shared" si="7"/>
        <v>0</v>
      </c>
    </row>
    <row r="162" spans="1:16" x14ac:dyDescent="0.2">
      <c r="A162" s="19">
        <v>44194</v>
      </c>
      <c r="B162" s="20" t="s">
        <v>82</v>
      </c>
      <c r="C162" s="21" t="s">
        <v>43</v>
      </c>
      <c r="D162" s="3"/>
      <c r="E162" s="85"/>
      <c r="F162" s="23"/>
      <c r="G162" s="22">
        <v>80000</v>
      </c>
      <c r="H162" s="2"/>
      <c r="I162" s="2">
        <f t="shared" si="6"/>
        <v>80000</v>
      </c>
      <c r="J162" s="85"/>
      <c r="K162" s="86"/>
      <c r="L162" s="88"/>
      <c r="M162" s="87"/>
      <c r="N162" s="85">
        <v>44053</v>
      </c>
      <c r="O162" s="87">
        <v>80000</v>
      </c>
      <c r="P162" s="87">
        <f t="shared" si="7"/>
        <v>0</v>
      </c>
    </row>
    <row r="163" spans="1:16" x14ac:dyDescent="0.2">
      <c r="A163" s="19">
        <v>44195</v>
      </c>
      <c r="B163" s="20" t="s">
        <v>83</v>
      </c>
      <c r="C163" s="21" t="s">
        <v>43</v>
      </c>
      <c r="D163" s="3"/>
      <c r="E163" s="85"/>
      <c r="F163" s="23"/>
      <c r="G163" s="22">
        <v>80000</v>
      </c>
      <c r="H163" s="2"/>
      <c r="I163" s="2">
        <f t="shared" si="6"/>
        <v>80000</v>
      </c>
      <c r="J163" s="85"/>
      <c r="K163" s="86"/>
      <c r="L163" s="88"/>
      <c r="M163" s="87"/>
      <c r="N163" s="85">
        <v>44053</v>
      </c>
      <c r="O163" s="87">
        <v>80000</v>
      </c>
      <c r="P163" s="87">
        <f t="shared" si="7"/>
        <v>0</v>
      </c>
    </row>
    <row r="164" spans="1:16" x14ac:dyDescent="0.2">
      <c r="A164" s="19">
        <v>44195</v>
      </c>
      <c r="B164" s="20" t="s">
        <v>84</v>
      </c>
      <c r="C164" s="21" t="s">
        <v>43</v>
      </c>
      <c r="D164" s="3"/>
      <c r="E164" s="85"/>
      <c r="F164" s="23"/>
      <c r="G164" s="22">
        <v>80000</v>
      </c>
      <c r="H164" s="2"/>
      <c r="I164" s="2">
        <f t="shared" si="6"/>
        <v>80000</v>
      </c>
      <c r="J164" s="85"/>
      <c r="K164" s="86"/>
      <c r="L164" s="88"/>
      <c r="M164" s="87"/>
      <c r="N164" s="85">
        <v>44053</v>
      </c>
      <c r="O164" s="87">
        <v>80000</v>
      </c>
      <c r="P164" s="87">
        <f t="shared" si="7"/>
        <v>0</v>
      </c>
    </row>
    <row r="165" spans="1:16" x14ac:dyDescent="0.2">
      <c r="A165" s="94"/>
      <c r="C165" s="21"/>
      <c r="D165" s="3"/>
      <c r="E165" s="85"/>
      <c r="F165" s="23"/>
      <c r="G165" s="22"/>
      <c r="H165" s="2"/>
      <c r="I165" s="2"/>
      <c r="J165" s="85"/>
      <c r="K165" s="86"/>
      <c r="L165" s="88"/>
      <c r="M165" s="10" t="s">
        <v>29</v>
      </c>
      <c r="N165" s="7">
        <v>44053</v>
      </c>
      <c r="O165" s="10">
        <f>SUM(O124:O164)+O119+O122</f>
        <v>6919343.5</v>
      </c>
      <c r="P165" s="87"/>
    </row>
    <row r="166" spans="1:16" x14ac:dyDescent="0.2">
      <c r="A166" s="98"/>
      <c r="B166" s="100"/>
      <c r="C166" s="1"/>
      <c r="D166" s="3"/>
      <c r="E166" s="85"/>
      <c r="F166" s="23"/>
      <c r="G166" s="11"/>
      <c r="H166" s="2"/>
      <c r="I166" s="2">
        <f>G166-H166</f>
        <v>0</v>
      </c>
      <c r="J166" s="85"/>
      <c r="K166" s="86"/>
      <c r="L166" s="88"/>
      <c r="M166" s="87"/>
      <c r="N166" s="87"/>
      <c r="O166" s="87"/>
      <c r="P166" s="87">
        <f>I166-K166-M166-O166</f>
        <v>0</v>
      </c>
    </row>
    <row r="167" spans="1:16" x14ac:dyDescent="0.2">
      <c r="A167" s="7" t="s">
        <v>28</v>
      </c>
      <c r="B167" s="3"/>
      <c r="C167" s="1"/>
      <c r="D167" s="1"/>
      <c r="E167" s="6"/>
      <c r="F167" s="1"/>
      <c r="G167" s="10">
        <v>1264986271.49</v>
      </c>
      <c r="H167" s="10"/>
      <c r="I167" s="10">
        <v>1264986271.49</v>
      </c>
      <c r="J167" s="59"/>
      <c r="K167" s="8">
        <v>204493231</v>
      </c>
      <c r="L167" s="7"/>
      <c r="M167" s="10">
        <v>1325162844.5</v>
      </c>
      <c r="N167" s="59"/>
      <c r="O167" s="10"/>
      <c r="P167" s="10">
        <f>SUM(P59:P166)</f>
        <v>-1.000000536441803E-2</v>
      </c>
    </row>
    <row r="168" spans="1:16" ht="18" x14ac:dyDescent="0.25">
      <c r="A168" s="34" t="s">
        <v>0</v>
      </c>
      <c r="B168" s="35"/>
      <c r="C168" s="36"/>
      <c r="D168" s="36"/>
      <c r="E168" s="34"/>
      <c r="F168" s="36"/>
      <c r="G168" s="36"/>
      <c r="H168" s="36"/>
      <c r="I168" s="36" t="s">
        <v>1</v>
      </c>
      <c r="J168" s="36"/>
      <c r="K168" s="37"/>
      <c r="L168" s="38"/>
      <c r="M168" s="39" t="s">
        <v>2</v>
      </c>
      <c r="N168" s="40"/>
      <c r="O168" s="40"/>
      <c r="P168" s="40"/>
    </row>
    <row r="169" spans="1:16" ht="26.25" x14ac:dyDescent="0.4">
      <c r="A169" s="38"/>
      <c r="B169" s="41"/>
      <c r="C169" s="40"/>
      <c r="D169" s="40"/>
      <c r="E169" s="38"/>
      <c r="F169" s="40"/>
      <c r="G169" s="40"/>
      <c r="H169" s="36"/>
      <c r="I169" s="40"/>
      <c r="J169" s="40" t="s">
        <v>3</v>
      </c>
      <c r="K169" s="64">
        <v>2021</v>
      </c>
      <c r="L169" s="38"/>
      <c r="M169" s="40"/>
      <c r="N169" s="40"/>
      <c r="O169" s="40"/>
      <c r="P169" s="40"/>
    </row>
    <row r="170" spans="1:16" x14ac:dyDescent="0.2">
      <c r="A170" s="42" t="s">
        <v>4</v>
      </c>
      <c r="B170" s="43" t="s">
        <v>5</v>
      </c>
      <c r="C170" s="44"/>
      <c r="D170" s="44"/>
      <c r="E170" s="45" t="s">
        <v>6</v>
      </c>
      <c r="F170" s="44" t="s">
        <v>7</v>
      </c>
      <c r="G170" s="44" t="s">
        <v>8</v>
      </c>
      <c r="H170" s="44" t="s">
        <v>9</v>
      </c>
      <c r="I170" s="46"/>
      <c r="J170" s="47" t="s">
        <v>6</v>
      </c>
      <c r="K170" s="48" t="s">
        <v>8</v>
      </c>
      <c r="L170" s="49" t="s">
        <v>6</v>
      </c>
      <c r="M170" s="47" t="s">
        <v>8</v>
      </c>
      <c r="N170" s="47" t="s">
        <v>6</v>
      </c>
      <c r="O170" s="47" t="s">
        <v>10</v>
      </c>
      <c r="P170" s="47" t="s">
        <v>11</v>
      </c>
    </row>
    <row r="171" spans="1:16" x14ac:dyDescent="0.2">
      <c r="A171" s="50" t="s">
        <v>12</v>
      </c>
      <c r="B171" s="52" t="s">
        <v>13</v>
      </c>
      <c r="C171" s="52" t="s">
        <v>14</v>
      </c>
      <c r="D171" s="52" t="s">
        <v>15</v>
      </c>
      <c r="E171" s="53" t="s">
        <v>16</v>
      </c>
      <c r="F171" s="52" t="s">
        <v>17</v>
      </c>
      <c r="G171" s="52" t="s">
        <v>18</v>
      </c>
      <c r="H171" s="52" t="s">
        <v>19</v>
      </c>
      <c r="I171" s="46" t="s">
        <v>20</v>
      </c>
      <c r="J171" s="54" t="s">
        <v>21</v>
      </c>
      <c r="K171" s="55" t="s">
        <v>22</v>
      </c>
      <c r="L171" s="56" t="s">
        <v>23</v>
      </c>
      <c r="M171" s="54" t="s">
        <v>22</v>
      </c>
      <c r="N171" s="54" t="s">
        <v>24</v>
      </c>
      <c r="O171" s="54" t="s">
        <v>25</v>
      </c>
      <c r="P171" s="54" t="s">
        <v>26</v>
      </c>
    </row>
    <row r="172" spans="1:16" x14ac:dyDescent="0.2">
      <c r="A172" s="12">
        <v>44200.327905092592</v>
      </c>
      <c r="B172" s="13" t="s">
        <v>85</v>
      </c>
      <c r="C172" s="13" t="s">
        <v>43</v>
      </c>
      <c r="D172" s="26" t="s">
        <v>86</v>
      </c>
      <c r="E172" s="12" t="s">
        <v>87</v>
      </c>
      <c r="F172" s="101">
        <v>44281</v>
      </c>
      <c r="G172" s="14">
        <v>0</v>
      </c>
      <c r="H172" s="15"/>
      <c r="I172" s="15">
        <f t="shared" ref="I172:I234" si="8">G172-H172</f>
        <v>0</v>
      </c>
      <c r="J172" s="12"/>
      <c r="K172" s="16"/>
      <c r="L172" s="12"/>
      <c r="M172" s="17"/>
      <c r="N172" s="18"/>
      <c r="O172" s="16"/>
      <c r="P172" s="17">
        <f t="shared" ref="P172:P234" si="9">I172-K172-M172-O172</f>
        <v>0</v>
      </c>
    </row>
    <row r="173" spans="1:16" x14ac:dyDescent="0.2">
      <c r="A173" s="12">
        <v>44200.351967592593</v>
      </c>
      <c r="B173" s="13" t="s">
        <v>88</v>
      </c>
      <c r="C173" s="13" t="s">
        <v>43</v>
      </c>
      <c r="D173" s="26" t="s">
        <v>86</v>
      </c>
      <c r="E173" s="12" t="s">
        <v>87</v>
      </c>
      <c r="F173" s="101">
        <v>44281</v>
      </c>
      <c r="G173" s="14">
        <v>0</v>
      </c>
      <c r="H173" s="15"/>
      <c r="I173" s="15">
        <f t="shared" si="8"/>
        <v>0</v>
      </c>
      <c r="J173" s="12"/>
      <c r="K173" s="16"/>
      <c r="L173" s="12"/>
      <c r="M173" s="17"/>
      <c r="N173" s="18"/>
      <c r="O173" s="16"/>
      <c r="P173" s="17">
        <f t="shared" si="9"/>
        <v>0</v>
      </c>
    </row>
    <row r="174" spans="1:16" x14ac:dyDescent="0.2">
      <c r="A174" s="12">
        <v>44200.355150462965</v>
      </c>
      <c r="B174" s="13" t="s">
        <v>89</v>
      </c>
      <c r="C174" s="13" t="s">
        <v>43</v>
      </c>
      <c r="D174" s="26" t="s">
        <v>86</v>
      </c>
      <c r="E174" s="12" t="s">
        <v>87</v>
      </c>
      <c r="F174" s="101">
        <v>44281</v>
      </c>
      <c r="G174" s="14">
        <v>0</v>
      </c>
      <c r="H174" s="15"/>
      <c r="I174" s="15">
        <f t="shared" si="8"/>
        <v>0</v>
      </c>
      <c r="J174" s="12"/>
      <c r="K174" s="16"/>
      <c r="L174" s="12"/>
      <c r="M174" s="17"/>
      <c r="N174" s="18"/>
      <c r="O174" s="16"/>
      <c r="P174" s="17">
        <f t="shared" si="9"/>
        <v>0</v>
      </c>
    </row>
    <row r="175" spans="1:16" x14ac:dyDescent="0.2">
      <c r="A175" s="85">
        <v>44200.496400462966</v>
      </c>
      <c r="B175" s="90" t="s">
        <v>90</v>
      </c>
      <c r="C175" s="90" t="s">
        <v>43</v>
      </c>
      <c r="D175" s="3" t="s">
        <v>86</v>
      </c>
      <c r="E175" s="85"/>
      <c r="F175" s="102">
        <v>44281</v>
      </c>
      <c r="G175" s="5">
        <v>80000</v>
      </c>
      <c r="H175" s="2"/>
      <c r="I175" s="2">
        <f t="shared" si="8"/>
        <v>80000</v>
      </c>
      <c r="J175" s="85"/>
      <c r="K175" s="4"/>
      <c r="L175" s="85"/>
      <c r="M175" s="87"/>
      <c r="N175" s="103"/>
      <c r="O175" s="86"/>
      <c r="P175" s="87">
        <f t="shared" si="9"/>
        <v>80000</v>
      </c>
    </row>
    <row r="176" spans="1:16" x14ac:dyDescent="0.2">
      <c r="A176" s="85">
        <v>44201.278692129628</v>
      </c>
      <c r="B176" s="90" t="s">
        <v>91</v>
      </c>
      <c r="C176" s="90" t="s">
        <v>43</v>
      </c>
      <c r="D176" s="3" t="s">
        <v>86</v>
      </c>
      <c r="E176" s="85"/>
      <c r="F176" s="102">
        <v>44281</v>
      </c>
      <c r="G176" s="5">
        <v>80000</v>
      </c>
      <c r="H176" s="2"/>
      <c r="I176" s="2">
        <f t="shared" si="8"/>
        <v>80000</v>
      </c>
      <c r="J176" s="85"/>
      <c r="K176" s="4"/>
      <c r="L176" s="85"/>
      <c r="M176" s="87"/>
      <c r="N176" s="103"/>
      <c r="O176" s="86"/>
      <c r="P176" s="87">
        <f t="shared" si="9"/>
        <v>80000</v>
      </c>
    </row>
    <row r="177" spans="1:16" x14ac:dyDescent="0.2">
      <c r="A177" s="85">
        <v>44201.305972222224</v>
      </c>
      <c r="B177" s="90" t="s">
        <v>92</v>
      </c>
      <c r="C177" s="90" t="s">
        <v>43</v>
      </c>
      <c r="D177" s="3" t="s">
        <v>86</v>
      </c>
      <c r="E177" s="85"/>
      <c r="F177" s="102">
        <v>44281</v>
      </c>
      <c r="G177" s="5">
        <v>80000</v>
      </c>
      <c r="H177" s="2"/>
      <c r="I177" s="2">
        <f t="shared" si="8"/>
        <v>80000</v>
      </c>
      <c r="J177" s="85"/>
      <c r="K177" s="4"/>
      <c r="L177" s="85"/>
      <c r="M177" s="87"/>
      <c r="N177" s="103"/>
      <c r="O177" s="86"/>
      <c r="P177" s="87">
        <f t="shared" si="9"/>
        <v>80000</v>
      </c>
    </row>
    <row r="178" spans="1:16" x14ac:dyDescent="0.2">
      <c r="A178" s="85">
        <v>44201.321921296294</v>
      </c>
      <c r="B178" s="90" t="s">
        <v>93</v>
      </c>
      <c r="C178" s="90" t="s">
        <v>43</v>
      </c>
      <c r="D178" s="3" t="s">
        <v>86</v>
      </c>
      <c r="E178" s="85"/>
      <c r="F178" s="102">
        <v>44281</v>
      </c>
      <c r="G178" s="5">
        <v>80000</v>
      </c>
      <c r="H178" s="2"/>
      <c r="I178" s="2">
        <f t="shared" si="8"/>
        <v>80000</v>
      </c>
      <c r="J178" s="85"/>
      <c r="K178" s="4"/>
      <c r="L178" s="85"/>
      <c r="M178" s="87"/>
      <c r="N178" s="103"/>
      <c r="O178" s="86"/>
      <c r="P178" s="87">
        <f t="shared" si="9"/>
        <v>80000</v>
      </c>
    </row>
    <row r="179" spans="1:16" x14ac:dyDescent="0.2">
      <c r="A179" s="85">
        <v>44201.327418981484</v>
      </c>
      <c r="B179" s="90" t="s">
        <v>94</v>
      </c>
      <c r="C179" s="90" t="s">
        <v>76</v>
      </c>
      <c r="D179" s="3" t="s">
        <v>86</v>
      </c>
      <c r="E179" s="85"/>
      <c r="F179" s="102">
        <v>44281</v>
      </c>
      <c r="G179" s="5">
        <v>80000</v>
      </c>
      <c r="H179" s="2"/>
      <c r="I179" s="2">
        <f t="shared" si="8"/>
        <v>80000</v>
      </c>
      <c r="J179" s="85"/>
      <c r="K179" s="4"/>
      <c r="L179" s="85"/>
      <c r="M179" s="87"/>
      <c r="N179" s="103"/>
      <c r="O179" s="86"/>
      <c r="P179" s="87">
        <f t="shared" si="9"/>
        <v>80000</v>
      </c>
    </row>
    <row r="180" spans="1:16" x14ac:dyDescent="0.2">
      <c r="A180" s="85">
        <v>44201.32744212963</v>
      </c>
      <c r="B180" s="90" t="s">
        <v>95</v>
      </c>
      <c r="C180" s="90" t="s">
        <v>76</v>
      </c>
      <c r="D180" s="3" t="s">
        <v>86</v>
      </c>
      <c r="E180" s="85"/>
      <c r="F180" s="102">
        <v>44281</v>
      </c>
      <c r="G180" s="5">
        <v>80000</v>
      </c>
      <c r="H180" s="2"/>
      <c r="I180" s="2">
        <f t="shared" si="8"/>
        <v>80000</v>
      </c>
      <c r="J180" s="85"/>
      <c r="K180" s="4"/>
      <c r="L180" s="85"/>
      <c r="M180" s="87"/>
      <c r="N180" s="103"/>
      <c r="O180" s="86"/>
      <c r="P180" s="87">
        <f t="shared" si="9"/>
        <v>80000</v>
      </c>
    </row>
    <row r="181" spans="1:16" x14ac:dyDescent="0.2">
      <c r="A181" s="85">
        <v>44201.355381944442</v>
      </c>
      <c r="B181" s="90" t="s">
        <v>96</v>
      </c>
      <c r="C181" s="90" t="s">
        <v>43</v>
      </c>
      <c r="D181" s="3" t="s">
        <v>86</v>
      </c>
      <c r="E181" s="85"/>
      <c r="F181" s="102">
        <v>44281</v>
      </c>
      <c r="G181" s="5">
        <v>80000</v>
      </c>
      <c r="H181" s="2"/>
      <c r="I181" s="2">
        <f t="shared" si="8"/>
        <v>80000</v>
      </c>
      <c r="J181" s="85"/>
      <c r="K181" s="4"/>
      <c r="L181" s="85"/>
      <c r="M181" s="87"/>
      <c r="N181" s="103"/>
      <c r="O181" s="86"/>
      <c r="P181" s="87">
        <f t="shared" si="9"/>
        <v>80000</v>
      </c>
    </row>
    <row r="182" spans="1:16" x14ac:dyDescent="0.2">
      <c r="A182" s="85">
        <v>44203.316284722219</v>
      </c>
      <c r="B182" s="90" t="s">
        <v>97</v>
      </c>
      <c r="C182" s="90" t="s">
        <v>43</v>
      </c>
      <c r="D182" s="3" t="s">
        <v>86</v>
      </c>
      <c r="E182" s="85"/>
      <c r="F182" s="102">
        <v>44281</v>
      </c>
      <c r="G182" s="5">
        <v>80000</v>
      </c>
      <c r="H182" s="2"/>
      <c r="I182" s="2">
        <f t="shared" si="8"/>
        <v>80000</v>
      </c>
      <c r="J182" s="85"/>
      <c r="K182" s="4"/>
      <c r="L182" s="85"/>
      <c r="M182" s="87"/>
      <c r="N182" s="103"/>
      <c r="O182" s="86"/>
      <c r="P182" s="87">
        <f t="shared" si="9"/>
        <v>80000</v>
      </c>
    </row>
    <row r="183" spans="1:16" x14ac:dyDescent="0.2">
      <c r="A183" s="85">
        <v>44203.327453703707</v>
      </c>
      <c r="B183" s="90" t="s">
        <v>98</v>
      </c>
      <c r="C183" s="90" t="s">
        <v>43</v>
      </c>
      <c r="D183" s="3" t="s">
        <v>86</v>
      </c>
      <c r="E183" s="85"/>
      <c r="F183" s="102">
        <v>44281</v>
      </c>
      <c r="G183" s="5">
        <v>80000</v>
      </c>
      <c r="H183" s="2"/>
      <c r="I183" s="2">
        <f t="shared" si="8"/>
        <v>80000</v>
      </c>
      <c r="J183" s="85"/>
      <c r="K183" s="4"/>
      <c r="L183" s="85"/>
      <c r="M183" s="87"/>
      <c r="N183" s="103"/>
      <c r="O183" s="86"/>
      <c r="P183" s="87">
        <f t="shared" si="9"/>
        <v>80000</v>
      </c>
    </row>
    <row r="184" spans="1:16" x14ac:dyDescent="0.2">
      <c r="A184" s="85">
        <v>44203.351226851853</v>
      </c>
      <c r="B184" s="90" t="s">
        <v>99</v>
      </c>
      <c r="C184" s="90" t="s">
        <v>76</v>
      </c>
      <c r="D184" s="3" t="s">
        <v>86</v>
      </c>
      <c r="E184" s="85"/>
      <c r="F184" s="102">
        <v>44281</v>
      </c>
      <c r="G184" s="5">
        <v>80000</v>
      </c>
      <c r="H184" s="2"/>
      <c r="I184" s="2">
        <f t="shared" si="8"/>
        <v>80000</v>
      </c>
      <c r="J184" s="85"/>
      <c r="K184" s="4"/>
      <c r="L184" s="85"/>
      <c r="M184" s="87"/>
      <c r="N184" s="103"/>
      <c r="O184" s="86"/>
      <c r="P184" s="87">
        <f t="shared" si="9"/>
        <v>80000</v>
      </c>
    </row>
    <row r="185" spans="1:16" x14ac:dyDescent="0.2">
      <c r="A185" s="85">
        <v>44204.403796296298</v>
      </c>
      <c r="B185" s="90" t="s">
        <v>100</v>
      </c>
      <c r="C185" s="90" t="s">
        <v>43</v>
      </c>
      <c r="D185" s="3" t="s">
        <v>86</v>
      </c>
      <c r="E185" s="85"/>
      <c r="F185" s="102">
        <v>44281</v>
      </c>
      <c r="G185" s="5">
        <v>80000</v>
      </c>
      <c r="H185" s="2"/>
      <c r="I185" s="2">
        <f t="shared" si="8"/>
        <v>80000</v>
      </c>
      <c r="J185" s="85"/>
      <c r="K185" s="4"/>
      <c r="L185" s="85"/>
      <c r="M185" s="87"/>
      <c r="N185" s="103"/>
      <c r="O185" s="86"/>
      <c r="P185" s="87">
        <f t="shared" si="9"/>
        <v>80000</v>
      </c>
    </row>
    <row r="186" spans="1:16" x14ac:dyDescent="0.2">
      <c r="A186" s="85">
        <v>44204.439386574071</v>
      </c>
      <c r="B186" s="90" t="s">
        <v>101</v>
      </c>
      <c r="C186" s="90" t="s">
        <v>43</v>
      </c>
      <c r="D186" s="3" t="s">
        <v>86</v>
      </c>
      <c r="E186" s="85"/>
      <c r="F186" s="102">
        <v>44281</v>
      </c>
      <c r="G186" s="5">
        <v>80000</v>
      </c>
      <c r="H186" s="2"/>
      <c r="I186" s="2">
        <f t="shared" si="8"/>
        <v>80000</v>
      </c>
      <c r="J186" s="85"/>
      <c r="K186" s="4"/>
      <c r="L186" s="85"/>
      <c r="M186" s="87"/>
      <c r="N186" s="103"/>
      <c r="O186" s="86"/>
      <c r="P186" s="87">
        <f t="shared" si="9"/>
        <v>80000</v>
      </c>
    </row>
    <row r="187" spans="1:16" x14ac:dyDescent="0.2">
      <c r="A187" s="85">
        <v>44204.576689814814</v>
      </c>
      <c r="B187" s="90" t="s">
        <v>102</v>
      </c>
      <c r="C187" s="90" t="s">
        <v>43</v>
      </c>
      <c r="D187" s="3" t="s">
        <v>86</v>
      </c>
      <c r="E187" s="85"/>
      <c r="F187" s="102">
        <v>44281</v>
      </c>
      <c r="G187" s="5">
        <v>80000</v>
      </c>
      <c r="H187" s="2"/>
      <c r="I187" s="2">
        <f t="shared" si="8"/>
        <v>80000</v>
      </c>
      <c r="J187" s="85"/>
      <c r="K187" s="4"/>
      <c r="L187" s="85"/>
      <c r="M187" s="87"/>
      <c r="N187" s="103"/>
      <c r="O187" s="86"/>
      <c r="P187" s="87">
        <f t="shared" si="9"/>
        <v>80000</v>
      </c>
    </row>
    <row r="188" spans="1:16" x14ac:dyDescent="0.2">
      <c r="A188" s="85">
        <v>44208.459027777775</v>
      </c>
      <c r="B188" s="90" t="s">
        <v>103</v>
      </c>
      <c r="C188" s="90" t="s">
        <v>43</v>
      </c>
      <c r="D188" s="3" t="s">
        <v>86</v>
      </c>
      <c r="E188" s="85"/>
      <c r="F188" s="102">
        <v>44281</v>
      </c>
      <c r="G188" s="5">
        <v>80000</v>
      </c>
      <c r="H188" s="2"/>
      <c r="I188" s="2">
        <f t="shared" si="8"/>
        <v>80000</v>
      </c>
      <c r="J188" s="85"/>
      <c r="K188" s="4"/>
      <c r="L188" s="85"/>
      <c r="M188" s="87"/>
      <c r="N188" s="103"/>
      <c r="O188" s="86"/>
      <c r="P188" s="87">
        <f t="shared" si="9"/>
        <v>80000</v>
      </c>
    </row>
    <row r="189" spans="1:16" x14ac:dyDescent="0.2">
      <c r="A189" s="85">
        <v>44209.30431712963</v>
      </c>
      <c r="B189" s="90" t="s">
        <v>104</v>
      </c>
      <c r="C189" s="90" t="s">
        <v>43</v>
      </c>
      <c r="D189" s="3" t="s">
        <v>86</v>
      </c>
      <c r="E189" s="85"/>
      <c r="F189" s="102">
        <v>44281</v>
      </c>
      <c r="G189" s="5">
        <v>80000</v>
      </c>
      <c r="H189" s="2"/>
      <c r="I189" s="2">
        <f t="shared" si="8"/>
        <v>80000</v>
      </c>
      <c r="J189" s="85"/>
      <c r="K189" s="4"/>
      <c r="L189" s="85"/>
      <c r="M189" s="87"/>
      <c r="N189" s="103"/>
      <c r="O189" s="86"/>
      <c r="P189" s="87">
        <f t="shared" si="9"/>
        <v>80000</v>
      </c>
    </row>
    <row r="190" spans="1:16" x14ac:dyDescent="0.2">
      <c r="A190" s="85">
        <v>44209.319444444445</v>
      </c>
      <c r="B190" s="90" t="s">
        <v>105</v>
      </c>
      <c r="C190" s="90" t="s">
        <v>43</v>
      </c>
      <c r="D190" s="3" t="s">
        <v>86</v>
      </c>
      <c r="E190" s="85"/>
      <c r="F190" s="102">
        <v>44281</v>
      </c>
      <c r="G190" s="5">
        <v>80000</v>
      </c>
      <c r="H190" s="2"/>
      <c r="I190" s="2">
        <f t="shared" si="8"/>
        <v>80000</v>
      </c>
      <c r="J190" s="85"/>
      <c r="K190" s="4"/>
      <c r="L190" s="85"/>
      <c r="M190" s="87"/>
      <c r="N190" s="103"/>
      <c r="O190" s="86"/>
      <c r="P190" s="87">
        <f t="shared" si="9"/>
        <v>80000</v>
      </c>
    </row>
    <row r="191" spans="1:16" x14ac:dyDescent="0.2">
      <c r="A191" s="85">
        <v>44209.325497685182</v>
      </c>
      <c r="B191" s="90" t="s">
        <v>106</v>
      </c>
      <c r="C191" s="90" t="s">
        <v>43</v>
      </c>
      <c r="D191" s="3" t="s">
        <v>86</v>
      </c>
      <c r="E191" s="85"/>
      <c r="F191" s="102">
        <v>44281</v>
      </c>
      <c r="G191" s="5">
        <v>80000</v>
      </c>
      <c r="H191" s="2"/>
      <c r="I191" s="2">
        <f t="shared" si="8"/>
        <v>80000</v>
      </c>
      <c r="J191" s="85"/>
      <c r="K191" s="4"/>
      <c r="L191" s="85"/>
      <c r="M191" s="87"/>
      <c r="N191" s="103"/>
      <c r="O191" s="86"/>
      <c r="P191" s="87">
        <f t="shared" si="9"/>
        <v>80000</v>
      </c>
    </row>
    <row r="192" spans="1:16" x14ac:dyDescent="0.2">
      <c r="A192" s="85">
        <v>44209.360300925924</v>
      </c>
      <c r="B192" s="90" t="s">
        <v>107</v>
      </c>
      <c r="C192" s="90" t="s">
        <v>43</v>
      </c>
      <c r="D192" s="3" t="s">
        <v>86</v>
      </c>
      <c r="E192" s="85"/>
      <c r="F192" s="102">
        <v>44281</v>
      </c>
      <c r="G192" s="5">
        <v>80000</v>
      </c>
      <c r="H192" s="2"/>
      <c r="I192" s="2">
        <f t="shared" si="8"/>
        <v>80000</v>
      </c>
      <c r="J192" s="85"/>
      <c r="K192" s="4"/>
      <c r="L192" s="85"/>
      <c r="M192" s="87"/>
      <c r="N192" s="103"/>
      <c r="O192" s="86"/>
      <c r="P192" s="87">
        <f t="shared" si="9"/>
        <v>80000</v>
      </c>
    </row>
    <row r="193" spans="1:16" x14ac:dyDescent="0.2">
      <c r="A193" s="85">
        <v>44209.363576388889</v>
      </c>
      <c r="B193" s="90" t="s">
        <v>108</v>
      </c>
      <c r="C193" s="90" t="s">
        <v>43</v>
      </c>
      <c r="D193" s="3" t="s">
        <v>86</v>
      </c>
      <c r="E193" s="85"/>
      <c r="F193" s="102">
        <v>44281</v>
      </c>
      <c r="G193" s="5">
        <v>80000</v>
      </c>
      <c r="H193" s="2"/>
      <c r="I193" s="2">
        <f t="shared" si="8"/>
        <v>80000</v>
      </c>
      <c r="J193" s="85"/>
      <c r="K193" s="4"/>
      <c r="L193" s="85"/>
      <c r="M193" s="87"/>
      <c r="N193" s="103"/>
      <c r="O193" s="86"/>
      <c r="P193" s="87">
        <f t="shared" si="9"/>
        <v>80000</v>
      </c>
    </row>
    <row r="194" spans="1:16" x14ac:dyDescent="0.2">
      <c r="A194" s="85">
        <v>44209.366886574076</v>
      </c>
      <c r="B194" s="90" t="s">
        <v>109</v>
      </c>
      <c r="C194" s="90" t="s">
        <v>43</v>
      </c>
      <c r="D194" s="3" t="s">
        <v>86</v>
      </c>
      <c r="E194" s="85"/>
      <c r="F194" s="102">
        <v>44281</v>
      </c>
      <c r="G194" s="5">
        <v>80000</v>
      </c>
      <c r="H194" s="2"/>
      <c r="I194" s="2">
        <f t="shared" si="8"/>
        <v>80000</v>
      </c>
      <c r="J194" s="85"/>
      <c r="K194" s="4"/>
      <c r="L194" s="85"/>
      <c r="M194" s="87"/>
      <c r="N194" s="103"/>
      <c r="O194" s="86"/>
      <c r="P194" s="87">
        <f t="shared" si="9"/>
        <v>80000</v>
      </c>
    </row>
    <row r="195" spans="1:16" x14ac:dyDescent="0.2">
      <c r="A195" s="85">
        <v>44209.405104166668</v>
      </c>
      <c r="B195" s="90" t="s">
        <v>110</v>
      </c>
      <c r="C195" s="90" t="s">
        <v>43</v>
      </c>
      <c r="D195" s="3" t="s">
        <v>86</v>
      </c>
      <c r="E195" s="85"/>
      <c r="F195" s="102">
        <v>44281</v>
      </c>
      <c r="G195" s="5">
        <v>80000</v>
      </c>
      <c r="H195" s="2"/>
      <c r="I195" s="2">
        <f t="shared" si="8"/>
        <v>80000</v>
      </c>
      <c r="J195" s="85"/>
      <c r="K195" s="4"/>
      <c r="L195" s="85"/>
      <c r="M195" s="87"/>
      <c r="N195" s="103"/>
      <c r="O195" s="86"/>
      <c r="P195" s="87">
        <f t="shared" si="9"/>
        <v>80000</v>
      </c>
    </row>
    <row r="196" spans="1:16" x14ac:dyDescent="0.2">
      <c r="A196" s="85">
        <v>44209.431238425925</v>
      </c>
      <c r="B196" s="90" t="s">
        <v>111</v>
      </c>
      <c r="C196" s="90" t="s">
        <v>43</v>
      </c>
      <c r="D196" s="3" t="s">
        <v>86</v>
      </c>
      <c r="E196" s="85"/>
      <c r="F196" s="102">
        <v>44281</v>
      </c>
      <c r="G196" s="5">
        <v>80000</v>
      </c>
      <c r="H196" s="2"/>
      <c r="I196" s="2">
        <f t="shared" si="8"/>
        <v>80000</v>
      </c>
      <c r="J196" s="85"/>
      <c r="K196" s="4"/>
      <c r="L196" s="85"/>
      <c r="M196" s="87"/>
      <c r="N196" s="103"/>
      <c r="O196" s="86"/>
      <c r="P196" s="87">
        <f t="shared" si="9"/>
        <v>80000</v>
      </c>
    </row>
    <row r="197" spans="1:16" x14ac:dyDescent="0.2">
      <c r="A197" s="85">
        <v>44209.439016203702</v>
      </c>
      <c r="B197" s="90" t="s">
        <v>112</v>
      </c>
      <c r="C197" s="90" t="s">
        <v>43</v>
      </c>
      <c r="D197" s="3" t="s">
        <v>86</v>
      </c>
      <c r="E197" s="85"/>
      <c r="F197" s="102">
        <v>44281</v>
      </c>
      <c r="G197" s="67">
        <v>80000</v>
      </c>
      <c r="H197" s="2"/>
      <c r="I197" s="2">
        <f t="shared" si="8"/>
        <v>80000</v>
      </c>
      <c r="J197" s="85"/>
      <c r="K197" s="4"/>
      <c r="L197" s="85"/>
      <c r="M197" s="87"/>
      <c r="N197" s="103"/>
      <c r="O197" s="86"/>
      <c r="P197" s="87">
        <f t="shared" si="9"/>
        <v>80000</v>
      </c>
    </row>
    <row r="198" spans="1:16" x14ac:dyDescent="0.2">
      <c r="A198" s="85">
        <v>44209.49013888889</v>
      </c>
      <c r="B198" s="90" t="s">
        <v>113</v>
      </c>
      <c r="C198" s="90" t="s">
        <v>43</v>
      </c>
      <c r="D198" s="3" t="s">
        <v>86</v>
      </c>
      <c r="E198" s="85"/>
      <c r="F198" s="102">
        <v>44281</v>
      </c>
      <c r="G198" s="67">
        <v>80000</v>
      </c>
      <c r="H198" s="2"/>
      <c r="I198" s="2">
        <f t="shared" si="8"/>
        <v>80000</v>
      </c>
      <c r="J198" s="85"/>
      <c r="K198" s="4"/>
      <c r="L198" s="85"/>
      <c r="M198" s="87"/>
      <c r="N198" s="103"/>
      <c r="O198" s="86"/>
      <c r="P198" s="87">
        <f t="shared" si="9"/>
        <v>80000</v>
      </c>
    </row>
    <row r="199" spans="1:16" x14ac:dyDescent="0.2">
      <c r="A199" s="85">
        <v>44209.493472222224</v>
      </c>
      <c r="B199" s="90" t="s">
        <v>114</v>
      </c>
      <c r="C199" s="90" t="s">
        <v>76</v>
      </c>
      <c r="D199" s="3" t="s">
        <v>86</v>
      </c>
      <c r="E199" s="85"/>
      <c r="F199" s="102">
        <v>44281</v>
      </c>
      <c r="G199" s="67">
        <v>80000</v>
      </c>
      <c r="H199" s="2"/>
      <c r="I199" s="2">
        <f t="shared" si="8"/>
        <v>80000</v>
      </c>
      <c r="J199" s="85"/>
      <c r="K199" s="4"/>
      <c r="L199" s="85"/>
      <c r="M199" s="87"/>
      <c r="N199" s="103"/>
      <c r="O199" s="86"/>
      <c r="P199" s="87">
        <f t="shared" si="9"/>
        <v>80000</v>
      </c>
    </row>
    <row r="200" spans="1:16" x14ac:dyDescent="0.2">
      <c r="A200" s="85">
        <v>44209.496111111112</v>
      </c>
      <c r="B200" s="90" t="s">
        <v>115</v>
      </c>
      <c r="C200" s="90" t="s">
        <v>43</v>
      </c>
      <c r="D200" s="3" t="s">
        <v>86</v>
      </c>
      <c r="E200" s="85"/>
      <c r="F200" s="102">
        <v>44281</v>
      </c>
      <c r="G200" s="67">
        <v>80000</v>
      </c>
      <c r="H200" s="2"/>
      <c r="I200" s="2">
        <f t="shared" si="8"/>
        <v>80000</v>
      </c>
      <c r="J200" s="85"/>
      <c r="K200" s="4"/>
      <c r="L200" s="85"/>
      <c r="M200" s="87"/>
      <c r="N200" s="103"/>
      <c r="O200" s="86"/>
      <c r="P200" s="87">
        <f t="shared" si="9"/>
        <v>80000</v>
      </c>
    </row>
    <row r="201" spans="1:16" x14ac:dyDescent="0.2">
      <c r="A201" s="85">
        <v>44209.512627314813</v>
      </c>
      <c r="B201" s="90" t="s">
        <v>116</v>
      </c>
      <c r="C201" s="90" t="s">
        <v>43</v>
      </c>
      <c r="D201" s="3" t="s">
        <v>86</v>
      </c>
      <c r="E201" s="85"/>
      <c r="F201" s="102">
        <v>44281</v>
      </c>
      <c r="G201" s="67">
        <v>80000</v>
      </c>
      <c r="H201" s="2"/>
      <c r="I201" s="2">
        <f t="shared" si="8"/>
        <v>80000</v>
      </c>
      <c r="J201" s="85"/>
      <c r="K201" s="4"/>
      <c r="L201" s="85"/>
      <c r="M201" s="87"/>
      <c r="N201" s="103"/>
      <c r="O201" s="86"/>
      <c r="P201" s="87">
        <f t="shared" si="9"/>
        <v>80000</v>
      </c>
    </row>
    <row r="202" spans="1:16" x14ac:dyDescent="0.2">
      <c r="A202" s="85">
        <v>44209.546134259261</v>
      </c>
      <c r="B202" s="90" t="s">
        <v>117</v>
      </c>
      <c r="C202" s="90" t="s">
        <v>43</v>
      </c>
      <c r="D202" s="3" t="s">
        <v>86</v>
      </c>
      <c r="E202" s="85"/>
      <c r="F202" s="102">
        <v>44281</v>
      </c>
      <c r="G202" s="11">
        <v>80000</v>
      </c>
      <c r="H202" s="2"/>
      <c r="I202" s="2">
        <f t="shared" si="8"/>
        <v>80000</v>
      </c>
      <c r="J202" s="85"/>
      <c r="K202" s="4"/>
      <c r="L202" s="85"/>
      <c r="M202" s="87"/>
      <c r="N202" s="103"/>
      <c r="O202" s="86"/>
      <c r="P202" s="87">
        <f t="shared" si="9"/>
        <v>80000</v>
      </c>
    </row>
    <row r="203" spans="1:16" x14ac:dyDescent="0.2">
      <c r="A203" s="85">
        <v>44209.546701388892</v>
      </c>
      <c r="B203" s="90" t="s">
        <v>118</v>
      </c>
      <c r="C203" s="90" t="s">
        <v>43</v>
      </c>
      <c r="D203" s="3" t="s">
        <v>86</v>
      </c>
      <c r="E203" s="85"/>
      <c r="F203" s="102">
        <v>44281</v>
      </c>
      <c r="G203" s="11">
        <v>80000</v>
      </c>
      <c r="H203" s="2"/>
      <c r="I203" s="2">
        <f t="shared" si="8"/>
        <v>80000</v>
      </c>
      <c r="J203" s="85"/>
      <c r="K203" s="4"/>
      <c r="L203" s="85"/>
      <c r="M203" s="87"/>
      <c r="N203" s="103"/>
      <c r="O203" s="86"/>
      <c r="P203" s="87">
        <f t="shared" si="9"/>
        <v>80000</v>
      </c>
    </row>
    <row r="204" spans="1:16" x14ac:dyDescent="0.2">
      <c r="A204" s="85">
        <v>44209.54891203704</v>
      </c>
      <c r="B204" s="90" t="s">
        <v>119</v>
      </c>
      <c r="C204" s="90" t="s">
        <v>76</v>
      </c>
      <c r="D204" s="3" t="s">
        <v>86</v>
      </c>
      <c r="E204" s="85"/>
      <c r="F204" s="102">
        <v>44281</v>
      </c>
      <c r="G204" s="11">
        <v>80000</v>
      </c>
      <c r="H204" s="2"/>
      <c r="I204" s="2">
        <f t="shared" si="8"/>
        <v>80000</v>
      </c>
      <c r="J204" s="85"/>
      <c r="K204" s="4"/>
      <c r="L204" s="85"/>
      <c r="M204" s="87"/>
      <c r="N204" s="103"/>
      <c r="O204" s="86"/>
      <c r="P204" s="87">
        <f t="shared" si="9"/>
        <v>80000</v>
      </c>
    </row>
    <row r="205" spans="1:16" x14ac:dyDescent="0.2">
      <c r="A205" s="85">
        <v>44209.551053240742</v>
      </c>
      <c r="B205" s="90" t="s">
        <v>120</v>
      </c>
      <c r="C205" s="90" t="s">
        <v>43</v>
      </c>
      <c r="D205" s="3" t="s">
        <v>86</v>
      </c>
      <c r="E205" s="85"/>
      <c r="F205" s="102">
        <v>44281</v>
      </c>
      <c r="G205" s="11">
        <v>80000</v>
      </c>
      <c r="H205" s="2"/>
      <c r="I205" s="2">
        <f t="shared" si="8"/>
        <v>80000</v>
      </c>
      <c r="J205" s="85"/>
      <c r="K205" s="4"/>
      <c r="L205" s="85"/>
      <c r="M205" s="87"/>
      <c r="N205" s="103"/>
      <c r="O205" s="86"/>
      <c r="P205" s="87">
        <f t="shared" si="9"/>
        <v>80000</v>
      </c>
    </row>
    <row r="206" spans="1:16" x14ac:dyDescent="0.2">
      <c r="A206" s="85">
        <v>44209.569189814814</v>
      </c>
      <c r="B206" s="90" t="s">
        <v>121</v>
      </c>
      <c r="C206" s="90" t="s">
        <v>43</v>
      </c>
      <c r="D206" s="3" t="s">
        <v>86</v>
      </c>
      <c r="E206" s="85"/>
      <c r="F206" s="102">
        <v>44281</v>
      </c>
      <c r="G206" s="11">
        <v>80000</v>
      </c>
      <c r="H206" s="2"/>
      <c r="I206" s="2">
        <f t="shared" si="8"/>
        <v>80000</v>
      </c>
      <c r="J206" s="85"/>
      <c r="K206" s="4"/>
      <c r="L206" s="85"/>
      <c r="M206" s="87"/>
      <c r="N206" s="103"/>
      <c r="O206" s="86"/>
      <c r="P206" s="87">
        <f t="shared" si="9"/>
        <v>80000</v>
      </c>
    </row>
    <row r="207" spans="1:16" x14ac:dyDescent="0.2">
      <c r="A207" s="85">
        <v>44210.288391203707</v>
      </c>
      <c r="B207" s="90" t="s">
        <v>122</v>
      </c>
      <c r="C207" s="90" t="s">
        <v>43</v>
      </c>
      <c r="D207" s="3" t="s">
        <v>86</v>
      </c>
      <c r="E207" s="85"/>
      <c r="F207" s="102">
        <v>44281</v>
      </c>
      <c r="G207" s="11">
        <v>80000</v>
      </c>
      <c r="H207" s="2"/>
      <c r="I207" s="2">
        <f t="shared" si="8"/>
        <v>80000</v>
      </c>
      <c r="J207" s="85"/>
      <c r="K207" s="4"/>
      <c r="L207" s="85"/>
      <c r="M207" s="87"/>
      <c r="N207" s="103"/>
      <c r="O207" s="86"/>
      <c r="P207" s="87">
        <f t="shared" si="9"/>
        <v>80000</v>
      </c>
    </row>
    <row r="208" spans="1:16" x14ac:dyDescent="0.2">
      <c r="A208" s="85">
        <v>44210.295590277776</v>
      </c>
      <c r="B208" s="90" t="s">
        <v>123</v>
      </c>
      <c r="C208" s="90" t="s">
        <v>43</v>
      </c>
      <c r="D208" s="3" t="s">
        <v>86</v>
      </c>
      <c r="E208" s="85"/>
      <c r="F208" s="102">
        <v>44281</v>
      </c>
      <c r="G208" s="11">
        <v>80000</v>
      </c>
      <c r="H208" s="2"/>
      <c r="I208" s="2">
        <f t="shared" si="8"/>
        <v>80000</v>
      </c>
      <c r="J208" s="85"/>
      <c r="K208" s="4"/>
      <c r="L208" s="85"/>
      <c r="M208" s="87"/>
      <c r="N208" s="103"/>
      <c r="O208" s="86"/>
      <c r="P208" s="87">
        <f t="shared" si="9"/>
        <v>80000</v>
      </c>
    </row>
    <row r="209" spans="1:16" x14ac:dyDescent="0.2">
      <c r="A209" s="85">
        <v>44210.296666666669</v>
      </c>
      <c r="B209" s="90" t="s">
        <v>124</v>
      </c>
      <c r="C209" s="90" t="s">
        <v>43</v>
      </c>
      <c r="D209" s="3" t="s">
        <v>86</v>
      </c>
      <c r="E209" s="85"/>
      <c r="F209" s="102">
        <v>44281</v>
      </c>
      <c r="G209" s="11">
        <v>80000</v>
      </c>
      <c r="H209" s="2"/>
      <c r="I209" s="2">
        <f t="shared" si="8"/>
        <v>80000</v>
      </c>
      <c r="J209" s="85"/>
      <c r="K209" s="4"/>
      <c r="L209" s="85"/>
      <c r="M209" s="87"/>
      <c r="N209" s="103"/>
      <c r="O209" s="86"/>
      <c r="P209" s="87">
        <f t="shared" si="9"/>
        <v>80000</v>
      </c>
    </row>
    <row r="210" spans="1:16" x14ac:dyDescent="0.2">
      <c r="A210" s="85">
        <v>44210.431064814817</v>
      </c>
      <c r="B210" s="90" t="s">
        <v>125</v>
      </c>
      <c r="C210" s="90" t="s">
        <v>43</v>
      </c>
      <c r="D210" s="3" t="s">
        <v>86</v>
      </c>
      <c r="E210" s="85"/>
      <c r="F210" s="102">
        <v>44281</v>
      </c>
      <c r="G210" s="11">
        <v>80000</v>
      </c>
      <c r="H210" s="2"/>
      <c r="I210" s="2">
        <f t="shared" si="8"/>
        <v>80000</v>
      </c>
      <c r="J210" s="85"/>
      <c r="K210" s="4"/>
      <c r="L210" s="85"/>
      <c r="M210" s="87"/>
      <c r="N210" s="103"/>
      <c r="O210" s="86"/>
      <c r="P210" s="87">
        <f t="shared" si="9"/>
        <v>80000</v>
      </c>
    </row>
    <row r="211" spans="1:16" x14ac:dyDescent="0.2">
      <c r="A211" s="85">
        <v>44210.487326388888</v>
      </c>
      <c r="B211" s="90" t="s">
        <v>126</v>
      </c>
      <c r="C211" s="90" t="s">
        <v>76</v>
      </c>
      <c r="D211" s="3" t="s">
        <v>86</v>
      </c>
      <c r="E211" s="85"/>
      <c r="F211" s="102">
        <v>44281</v>
      </c>
      <c r="G211" s="11">
        <v>80000</v>
      </c>
      <c r="H211" s="2"/>
      <c r="I211" s="2">
        <f t="shared" si="8"/>
        <v>80000</v>
      </c>
      <c r="J211" s="85"/>
      <c r="K211" s="4"/>
      <c r="L211" s="85"/>
      <c r="M211" s="87"/>
      <c r="N211" s="103"/>
      <c r="O211" s="86"/>
      <c r="P211" s="87">
        <f t="shared" si="9"/>
        <v>80000</v>
      </c>
    </row>
    <row r="212" spans="1:16" x14ac:dyDescent="0.2">
      <c r="A212" s="85">
        <v>44210.497604166667</v>
      </c>
      <c r="B212" s="90" t="s">
        <v>127</v>
      </c>
      <c r="C212" s="90" t="s">
        <v>43</v>
      </c>
      <c r="D212" s="3" t="s">
        <v>86</v>
      </c>
      <c r="E212" s="85"/>
      <c r="F212" s="102">
        <v>44281</v>
      </c>
      <c r="G212" s="11">
        <v>80000</v>
      </c>
      <c r="H212" s="2"/>
      <c r="I212" s="2">
        <f t="shared" si="8"/>
        <v>80000</v>
      </c>
      <c r="J212" s="85"/>
      <c r="K212" s="4"/>
      <c r="L212" s="85"/>
      <c r="M212" s="87"/>
      <c r="N212" s="103"/>
      <c r="O212" s="86"/>
      <c r="P212" s="87">
        <f t="shared" si="9"/>
        <v>80000</v>
      </c>
    </row>
    <row r="213" spans="1:16" x14ac:dyDescent="0.2">
      <c r="A213" s="85">
        <v>44210.51353009259</v>
      </c>
      <c r="B213" s="90" t="s">
        <v>128</v>
      </c>
      <c r="C213" s="90" t="s">
        <v>43</v>
      </c>
      <c r="D213" s="3" t="s">
        <v>86</v>
      </c>
      <c r="E213" s="85"/>
      <c r="F213" s="102">
        <v>44281</v>
      </c>
      <c r="G213" s="11">
        <v>80000</v>
      </c>
      <c r="H213" s="2"/>
      <c r="I213" s="2">
        <f t="shared" si="8"/>
        <v>80000</v>
      </c>
      <c r="J213" s="85"/>
      <c r="K213" s="4"/>
      <c r="L213" s="85"/>
      <c r="M213" s="87"/>
      <c r="N213" s="103"/>
      <c r="O213" s="86"/>
      <c r="P213" s="87">
        <f t="shared" si="9"/>
        <v>80000</v>
      </c>
    </row>
    <row r="214" spans="1:16" x14ac:dyDescent="0.2">
      <c r="A214" s="85">
        <v>44210.515682870369</v>
      </c>
      <c r="B214" s="90" t="s">
        <v>129</v>
      </c>
      <c r="C214" s="90" t="s">
        <v>43</v>
      </c>
      <c r="D214" s="3" t="s">
        <v>86</v>
      </c>
      <c r="E214" s="85"/>
      <c r="F214" s="102">
        <v>44281</v>
      </c>
      <c r="G214" s="11">
        <v>80000</v>
      </c>
      <c r="H214" s="2"/>
      <c r="I214" s="2">
        <f t="shared" si="8"/>
        <v>80000</v>
      </c>
      <c r="J214" s="85"/>
      <c r="K214" s="4"/>
      <c r="L214" s="85"/>
      <c r="M214" s="87"/>
      <c r="N214" s="103"/>
      <c r="O214" s="86"/>
      <c r="P214" s="87">
        <f t="shared" si="9"/>
        <v>80000</v>
      </c>
    </row>
    <row r="215" spans="1:16" x14ac:dyDescent="0.2">
      <c r="A215" s="85">
        <v>44211.306030092594</v>
      </c>
      <c r="B215" s="90" t="s">
        <v>130</v>
      </c>
      <c r="C215" s="90" t="s">
        <v>76</v>
      </c>
      <c r="D215" s="3" t="s">
        <v>86</v>
      </c>
      <c r="E215" s="85"/>
      <c r="F215" s="102">
        <v>44281</v>
      </c>
      <c r="G215" s="11">
        <v>80000</v>
      </c>
      <c r="H215" s="2"/>
      <c r="I215" s="2">
        <f t="shared" si="8"/>
        <v>80000</v>
      </c>
      <c r="J215" s="85"/>
      <c r="K215" s="4"/>
      <c r="L215" s="85"/>
      <c r="M215" s="87"/>
      <c r="N215" s="103"/>
      <c r="O215" s="86"/>
      <c r="P215" s="87">
        <f t="shared" si="9"/>
        <v>80000</v>
      </c>
    </row>
    <row r="216" spans="1:16" x14ac:dyDescent="0.2">
      <c r="A216" s="85">
        <v>44211.309074074074</v>
      </c>
      <c r="B216" s="90" t="s">
        <v>131</v>
      </c>
      <c r="C216" s="90" t="s">
        <v>43</v>
      </c>
      <c r="D216" s="3" t="s">
        <v>86</v>
      </c>
      <c r="E216" s="85"/>
      <c r="F216" s="102">
        <v>44281</v>
      </c>
      <c r="G216" s="11">
        <v>80000</v>
      </c>
      <c r="H216" s="2"/>
      <c r="I216" s="2">
        <f t="shared" si="8"/>
        <v>80000</v>
      </c>
      <c r="J216" s="85"/>
      <c r="K216" s="4"/>
      <c r="L216" s="85"/>
      <c r="M216" s="87"/>
      <c r="N216" s="103"/>
      <c r="O216" s="86"/>
      <c r="P216" s="87">
        <f t="shared" si="9"/>
        <v>80000</v>
      </c>
    </row>
    <row r="217" spans="1:16" x14ac:dyDescent="0.2">
      <c r="A217" s="85">
        <v>44211.36519675926</v>
      </c>
      <c r="B217" s="90" t="s">
        <v>132</v>
      </c>
      <c r="C217" s="90" t="s">
        <v>43</v>
      </c>
      <c r="D217" s="3" t="s">
        <v>86</v>
      </c>
      <c r="E217" s="85"/>
      <c r="F217" s="102">
        <v>44281</v>
      </c>
      <c r="G217" s="11">
        <v>80000</v>
      </c>
      <c r="H217" s="2"/>
      <c r="I217" s="2">
        <f t="shared" si="8"/>
        <v>80000</v>
      </c>
      <c r="J217" s="85"/>
      <c r="K217" s="4"/>
      <c r="L217" s="85"/>
      <c r="M217" s="87"/>
      <c r="N217" s="103"/>
      <c r="O217" s="86"/>
      <c r="P217" s="87">
        <f t="shared" si="9"/>
        <v>80000</v>
      </c>
    </row>
    <row r="218" spans="1:16" x14ac:dyDescent="0.2">
      <c r="A218" s="85">
        <v>44211.376655092594</v>
      </c>
      <c r="B218" s="90" t="s">
        <v>133</v>
      </c>
      <c r="C218" s="90" t="s">
        <v>43</v>
      </c>
      <c r="D218" s="3" t="s">
        <v>86</v>
      </c>
      <c r="E218" s="85"/>
      <c r="F218" s="102">
        <v>44281</v>
      </c>
      <c r="G218" s="11">
        <v>80000</v>
      </c>
      <c r="H218" s="2"/>
      <c r="I218" s="2">
        <f t="shared" si="8"/>
        <v>80000</v>
      </c>
      <c r="J218" s="85"/>
      <c r="K218" s="4"/>
      <c r="L218" s="85"/>
      <c r="M218" s="87"/>
      <c r="N218" s="103"/>
      <c r="O218" s="86"/>
      <c r="P218" s="87">
        <f t="shared" si="9"/>
        <v>80000</v>
      </c>
    </row>
    <row r="219" spans="1:16" x14ac:dyDescent="0.2">
      <c r="A219" s="85">
        <v>44211.37877314815</v>
      </c>
      <c r="B219" s="90" t="s">
        <v>134</v>
      </c>
      <c r="C219" s="90" t="s">
        <v>43</v>
      </c>
      <c r="D219" s="3" t="s">
        <v>86</v>
      </c>
      <c r="E219" s="85"/>
      <c r="F219" s="102">
        <v>44281</v>
      </c>
      <c r="G219" s="74">
        <v>80000</v>
      </c>
      <c r="H219" s="2"/>
      <c r="I219" s="2">
        <f t="shared" si="8"/>
        <v>80000</v>
      </c>
      <c r="J219" s="85"/>
      <c r="K219" s="4"/>
      <c r="L219" s="85"/>
      <c r="M219" s="87"/>
      <c r="N219" s="103"/>
      <c r="O219" s="86"/>
      <c r="P219" s="87">
        <f t="shared" si="9"/>
        <v>80000</v>
      </c>
    </row>
    <row r="220" spans="1:16" x14ac:dyDescent="0.2">
      <c r="A220" s="85">
        <v>44211.38076388889</v>
      </c>
      <c r="B220" s="90" t="s">
        <v>135</v>
      </c>
      <c r="C220" s="90" t="s">
        <v>43</v>
      </c>
      <c r="D220" s="3" t="s">
        <v>86</v>
      </c>
      <c r="E220" s="85"/>
      <c r="F220" s="102">
        <v>44281</v>
      </c>
      <c r="G220" s="74">
        <v>80000</v>
      </c>
      <c r="H220" s="2"/>
      <c r="I220" s="2">
        <f t="shared" si="8"/>
        <v>80000</v>
      </c>
      <c r="J220" s="85"/>
      <c r="K220" s="4"/>
      <c r="L220" s="85"/>
      <c r="M220" s="87"/>
      <c r="N220" s="103"/>
      <c r="O220" s="86"/>
      <c r="P220" s="87">
        <f t="shared" si="9"/>
        <v>80000</v>
      </c>
    </row>
    <row r="221" spans="1:16" x14ac:dyDescent="0.2">
      <c r="A221" s="85">
        <v>44211.382696759261</v>
      </c>
      <c r="B221" s="90" t="s">
        <v>136</v>
      </c>
      <c r="C221" s="90" t="s">
        <v>43</v>
      </c>
      <c r="D221" s="3" t="s">
        <v>86</v>
      </c>
      <c r="E221" s="85"/>
      <c r="F221" s="102">
        <v>44281</v>
      </c>
      <c r="G221" s="74">
        <v>80000</v>
      </c>
      <c r="H221" s="2"/>
      <c r="I221" s="2">
        <f t="shared" si="8"/>
        <v>80000</v>
      </c>
      <c r="J221" s="85"/>
      <c r="K221" s="4"/>
      <c r="L221" s="85"/>
      <c r="M221" s="87"/>
      <c r="N221" s="103"/>
      <c r="O221" s="86"/>
      <c r="P221" s="87">
        <f t="shared" si="9"/>
        <v>80000</v>
      </c>
    </row>
    <row r="222" spans="1:16" x14ac:dyDescent="0.2">
      <c r="A222" s="85">
        <v>44211.386331018519</v>
      </c>
      <c r="B222" s="90" t="s">
        <v>137</v>
      </c>
      <c r="C222" s="90" t="s">
        <v>43</v>
      </c>
      <c r="D222" s="3" t="s">
        <v>86</v>
      </c>
      <c r="E222" s="85"/>
      <c r="F222" s="102">
        <v>44281</v>
      </c>
      <c r="G222" s="74">
        <v>80000</v>
      </c>
      <c r="H222" s="2"/>
      <c r="I222" s="2">
        <f t="shared" si="8"/>
        <v>80000</v>
      </c>
      <c r="J222" s="85"/>
      <c r="K222" s="4"/>
      <c r="L222" s="85"/>
      <c r="M222" s="87"/>
      <c r="N222" s="103"/>
      <c r="O222" s="86"/>
      <c r="P222" s="87">
        <f t="shared" si="9"/>
        <v>80000</v>
      </c>
    </row>
    <row r="223" spans="1:16" x14ac:dyDescent="0.2">
      <c r="A223" s="85">
        <v>44211.395509259259</v>
      </c>
      <c r="B223" s="90" t="s">
        <v>138</v>
      </c>
      <c r="C223" s="90" t="s">
        <v>76</v>
      </c>
      <c r="D223" s="3" t="s">
        <v>86</v>
      </c>
      <c r="E223" s="85"/>
      <c r="F223" s="102">
        <v>44281</v>
      </c>
      <c r="G223" s="74">
        <v>80000</v>
      </c>
      <c r="H223" s="2"/>
      <c r="I223" s="2">
        <f t="shared" si="8"/>
        <v>80000</v>
      </c>
      <c r="J223" s="85"/>
      <c r="K223" s="4"/>
      <c r="L223" s="85"/>
      <c r="M223" s="87"/>
      <c r="N223" s="103"/>
      <c r="O223" s="86"/>
      <c r="P223" s="87">
        <f t="shared" si="9"/>
        <v>80000</v>
      </c>
    </row>
    <row r="224" spans="1:16" x14ac:dyDescent="0.2">
      <c r="A224" s="85">
        <v>44211.409849537034</v>
      </c>
      <c r="B224" s="90" t="s">
        <v>139</v>
      </c>
      <c r="C224" s="90" t="s">
        <v>43</v>
      </c>
      <c r="D224" s="3" t="s">
        <v>86</v>
      </c>
      <c r="E224" s="85"/>
      <c r="F224" s="102">
        <v>44281</v>
      </c>
      <c r="G224" s="75">
        <v>80000</v>
      </c>
      <c r="H224" s="2"/>
      <c r="I224" s="2">
        <f t="shared" si="8"/>
        <v>80000</v>
      </c>
      <c r="J224" s="85"/>
      <c r="K224" s="4"/>
      <c r="L224" s="85"/>
      <c r="M224" s="87"/>
      <c r="N224" s="103"/>
      <c r="O224" s="86"/>
      <c r="P224" s="87">
        <f t="shared" si="9"/>
        <v>80000</v>
      </c>
    </row>
    <row r="225" spans="1:16" x14ac:dyDescent="0.2">
      <c r="A225" s="85">
        <v>44211.430393518516</v>
      </c>
      <c r="B225" s="90" t="s">
        <v>140</v>
      </c>
      <c r="C225" s="90" t="s">
        <v>76</v>
      </c>
      <c r="D225" s="3" t="s">
        <v>86</v>
      </c>
      <c r="E225" s="85"/>
      <c r="F225" s="102">
        <v>44281</v>
      </c>
      <c r="G225" s="75">
        <v>80000</v>
      </c>
      <c r="H225" s="2"/>
      <c r="I225" s="2">
        <f t="shared" si="8"/>
        <v>80000</v>
      </c>
      <c r="J225" s="85"/>
      <c r="K225" s="4"/>
      <c r="L225" s="85"/>
      <c r="M225" s="87"/>
      <c r="N225" s="103"/>
      <c r="O225" s="86"/>
      <c r="P225" s="87">
        <f t="shared" si="9"/>
        <v>80000</v>
      </c>
    </row>
    <row r="226" spans="1:16" x14ac:dyDescent="0.2">
      <c r="A226" s="85">
        <v>44211.441076388888</v>
      </c>
      <c r="B226" s="90" t="s">
        <v>141</v>
      </c>
      <c r="C226" s="90" t="s">
        <v>76</v>
      </c>
      <c r="D226" s="3" t="s">
        <v>86</v>
      </c>
      <c r="E226" s="85"/>
      <c r="F226" s="102">
        <v>44281</v>
      </c>
      <c r="G226" s="75">
        <v>80000</v>
      </c>
      <c r="H226" s="2"/>
      <c r="I226" s="2">
        <f t="shared" si="8"/>
        <v>80000</v>
      </c>
      <c r="J226" s="85"/>
      <c r="K226" s="4"/>
      <c r="L226" s="85"/>
      <c r="M226" s="87"/>
      <c r="N226" s="103"/>
      <c r="O226" s="86"/>
      <c r="P226" s="87">
        <f t="shared" si="9"/>
        <v>80000</v>
      </c>
    </row>
    <row r="227" spans="1:16" x14ac:dyDescent="0.2">
      <c r="A227" s="85">
        <v>44211.47383101852</v>
      </c>
      <c r="B227" s="90" t="s">
        <v>142</v>
      </c>
      <c r="C227" s="90" t="s">
        <v>76</v>
      </c>
      <c r="D227" s="3" t="s">
        <v>86</v>
      </c>
      <c r="E227" s="85"/>
      <c r="F227" s="102">
        <v>44281</v>
      </c>
      <c r="G227" s="75">
        <v>80000</v>
      </c>
      <c r="H227" s="2"/>
      <c r="I227" s="2">
        <f t="shared" si="8"/>
        <v>80000</v>
      </c>
      <c r="J227" s="85"/>
      <c r="K227" s="4"/>
      <c r="L227" s="85"/>
      <c r="M227" s="87"/>
      <c r="N227" s="103"/>
      <c r="O227" s="86"/>
      <c r="P227" s="87">
        <f t="shared" si="9"/>
        <v>80000</v>
      </c>
    </row>
    <row r="228" spans="1:16" x14ac:dyDescent="0.2">
      <c r="A228" s="85">
        <v>44211.545636574076</v>
      </c>
      <c r="B228" s="90" t="s">
        <v>143</v>
      </c>
      <c r="C228" s="90" t="s">
        <v>43</v>
      </c>
      <c r="D228" s="3" t="s">
        <v>86</v>
      </c>
      <c r="E228" s="85"/>
      <c r="F228" s="102">
        <v>44281</v>
      </c>
      <c r="G228" s="75">
        <v>80000</v>
      </c>
      <c r="H228" s="2"/>
      <c r="I228" s="2">
        <f t="shared" si="8"/>
        <v>80000</v>
      </c>
      <c r="J228" s="85"/>
      <c r="K228" s="4"/>
      <c r="L228" s="85"/>
      <c r="M228" s="87"/>
      <c r="N228" s="103"/>
      <c r="O228" s="86"/>
      <c r="P228" s="87">
        <f t="shared" si="9"/>
        <v>80000</v>
      </c>
    </row>
    <row r="229" spans="1:16" x14ac:dyDescent="0.2">
      <c r="A229" s="85">
        <v>44211.557349537034</v>
      </c>
      <c r="B229" s="90" t="s">
        <v>144</v>
      </c>
      <c r="C229" s="90" t="s">
        <v>76</v>
      </c>
      <c r="D229" s="3" t="s">
        <v>86</v>
      </c>
      <c r="E229" s="85"/>
      <c r="F229" s="102">
        <v>44281</v>
      </c>
      <c r="G229" s="75">
        <v>80000</v>
      </c>
      <c r="H229" s="2"/>
      <c r="I229" s="2">
        <f t="shared" si="8"/>
        <v>80000</v>
      </c>
      <c r="J229" s="85"/>
      <c r="K229" s="4"/>
      <c r="L229" s="85"/>
      <c r="M229" s="87"/>
      <c r="N229" s="103"/>
      <c r="O229" s="86"/>
      <c r="P229" s="87">
        <f t="shared" si="9"/>
        <v>80000</v>
      </c>
    </row>
    <row r="230" spans="1:16" x14ac:dyDescent="0.2">
      <c r="A230" s="85">
        <v>44211.559606481482</v>
      </c>
      <c r="B230" s="90" t="s">
        <v>145</v>
      </c>
      <c r="C230" s="90" t="s">
        <v>76</v>
      </c>
      <c r="D230" s="3" t="s">
        <v>86</v>
      </c>
      <c r="E230" s="85"/>
      <c r="F230" s="102">
        <v>44281</v>
      </c>
      <c r="G230" s="75">
        <v>80000</v>
      </c>
      <c r="H230" s="2"/>
      <c r="I230" s="2">
        <f t="shared" si="8"/>
        <v>80000</v>
      </c>
      <c r="J230" s="85"/>
      <c r="K230" s="4"/>
      <c r="L230" s="85"/>
      <c r="M230" s="87"/>
      <c r="N230" s="103"/>
      <c r="O230" s="86"/>
      <c r="P230" s="87">
        <f t="shared" si="9"/>
        <v>80000</v>
      </c>
    </row>
    <row r="231" spans="1:16" x14ac:dyDescent="0.2">
      <c r="A231" s="85">
        <v>44214.342118055552</v>
      </c>
      <c r="B231" s="90" t="s">
        <v>146</v>
      </c>
      <c r="C231" s="90" t="s">
        <v>76</v>
      </c>
      <c r="D231" s="3" t="s">
        <v>86</v>
      </c>
      <c r="E231" s="85"/>
      <c r="F231" s="102">
        <v>44281</v>
      </c>
      <c r="G231" s="70">
        <v>80000</v>
      </c>
      <c r="H231" s="2"/>
      <c r="I231" s="2">
        <f t="shared" si="8"/>
        <v>80000</v>
      </c>
      <c r="J231" s="85"/>
      <c r="K231" s="4"/>
      <c r="L231" s="85"/>
      <c r="M231" s="87"/>
      <c r="N231" s="103"/>
      <c r="O231" s="86"/>
      <c r="P231" s="87">
        <f t="shared" si="9"/>
        <v>80000</v>
      </c>
    </row>
    <row r="232" spans="1:16" x14ac:dyDescent="0.2">
      <c r="A232" s="85">
        <v>44214.402094907404</v>
      </c>
      <c r="B232" s="90" t="s">
        <v>147</v>
      </c>
      <c r="C232" s="90" t="s">
        <v>43</v>
      </c>
      <c r="D232" s="3" t="s">
        <v>86</v>
      </c>
      <c r="E232" s="85"/>
      <c r="F232" s="102">
        <v>44281</v>
      </c>
      <c r="G232" s="70">
        <v>80000</v>
      </c>
      <c r="H232" s="2"/>
      <c r="I232" s="2">
        <f t="shared" si="8"/>
        <v>80000</v>
      </c>
      <c r="J232" s="85"/>
      <c r="K232" s="4"/>
      <c r="L232" s="85"/>
      <c r="M232" s="87"/>
      <c r="N232" s="103"/>
      <c r="O232" s="86"/>
      <c r="P232" s="87">
        <f t="shared" si="9"/>
        <v>80000</v>
      </c>
    </row>
    <row r="233" spans="1:16" x14ac:dyDescent="0.2">
      <c r="A233" s="85">
        <v>44214.405706018515</v>
      </c>
      <c r="B233" s="90" t="s">
        <v>148</v>
      </c>
      <c r="C233" s="90" t="s">
        <v>43</v>
      </c>
      <c r="D233" s="3" t="s">
        <v>86</v>
      </c>
      <c r="E233" s="85"/>
      <c r="F233" s="102">
        <v>44281</v>
      </c>
      <c r="G233" s="70">
        <v>80000</v>
      </c>
      <c r="H233" s="2"/>
      <c r="I233" s="2">
        <f t="shared" si="8"/>
        <v>80000</v>
      </c>
      <c r="J233" s="85"/>
      <c r="K233" s="4"/>
      <c r="L233" s="85"/>
      <c r="M233" s="87"/>
      <c r="N233" s="103"/>
      <c r="O233" s="86"/>
      <c r="P233" s="87">
        <f t="shared" si="9"/>
        <v>80000</v>
      </c>
    </row>
    <row r="234" spans="1:16" x14ac:dyDescent="0.2">
      <c r="A234" s="85">
        <v>44214.488668981481</v>
      </c>
      <c r="B234" s="90" t="s">
        <v>149</v>
      </c>
      <c r="C234" s="90" t="s">
        <v>76</v>
      </c>
      <c r="D234" s="3" t="s">
        <v>86</v>
      </c>
      <c r="E234" s="85"/>
      <c r="F234" s="102">
        <v>44281</v>
      </c>
      <c r="G234" s="72">
        <v>80000</v>
      </c>
      <c r="H234" s="2"/>
      <c r="I234" s="2">
        <f t="shared" si="8"/>
        <v>80000</v>
      </c>
      <c r="J234" s="85"/>
      <c r="K234" s="4"/>
      <c r="L234" s="85"/>
      <c r="M234" s="87"/>
      <c r="N234" s="103"/>
      <c r="O234" s="86"/>
      <c r="P234" s="87">
        <f t="shared" si="9"/>
        <v>80000</v>
      </c>
    </row>
    <row r="235" spans="1:16" x14ac:dyDescent="0.2">
      <c r="A235" s="85">
        <v>44214.506226851852</v>
      </c>
      <c r="B235" s="90" t="s">
        <v>150</v>
      </c>
      <c r="C235" s="90" t="s">
        <v>43</v>
      </c>
      <c r="D235" s="3" t="s">
        <v>86</v>
      </c>
      <c r="E235" s="85"/>
      <c r="F235" s="102">
        <v>44281</v>
      </c>
      <c r="G235" s="72">
        <v>80000</v>
      </c>
      <c r="H235" s="2"/>
      <c r="I235" s="2">
        <f t="shared" ref="I235:I281" si="10">G235-H235</f>
        <v>80000</v>
      </c>
      <c r="J235" s="85"/>
      <c r="K235" s="4"/>
      <c r="L235" s="85"/>
      <c r="M235" s="87"/>
      <c r="N235" s="103"/>
      <c r="O235" s="86"/>
      <c r="P235" s="87">
        <f t="shared" ref="P235:P238" si="11">I235-K235-M235-O235</f>
        <v>80000</v>
      </c>
    </row>
    <row r="236" spans="1:16" x14ac:dyDescent="0.2">
      <c r="A236" s="85">
        <v>44214.511678240742</v>
      </c>
      <c r="B236" s="90" t="s">
        <v>151</v>
      </c>
      <c r="C236" s="90" t="s">
        <v>43</v>
      </c>
      <c r="D236" s="3" t="s">
        <v>86</v>
      </c>
      <c r="E236" s="85"/>
      <c r="F236" s="102">
        <v>44281</v>
      </c>
      <c r="G236" s="73">
        <v>80000</v>
      </c>
      <c r="H236" s="2"/>
      <c r="I236" s="2">
        <f t="shared" si="10"/>
        <v>80000</v>
      </c>
      <c r="J236" s="85"/>
      <c r="K236" s="4"/>
      <c r="L236" s="85"/>
      <c r="M236" s="87"/>
      <c r="N236" s="103"/>
      <c r="O236" s="86"/>
      <c r="P236" s="87">
        <f t="shared" si="11"/>
        <v>80000</v>
      </c>
    </row>
    <row r="237" spans="1:16" x14ac:dyDescent="0.2">
      <c r="A237" s="85">
        <v>44214.526030092595</v>
      </c>
      <c r="B237" s="90" t="s">
        <v>152</v>
      </c>
      <c r="C237" s="90" t="s">
        <v>39</v>
      </c>
      <c r="D237" s="3" t="s">
        <v>153</v>
      </c>
      <c r="E237" s="85"/>
      <c r="F237" s="102">
        <v>44214</v>
      </c>
      <c r="G237" s="73">
        <v>83165069</v>
      </c>
      <c r="H237" s="2"/>
      <c r="I237" s="2">
        <f t="shared" si="10"/>
        <v>83165069</v>
      </c>
      <c r="J237" s="85">
        <v>44137</v>
      </c>
      <c r="K237" s="86">
        <v>83165069</v>
      </c>
      <c r="L237" s="85"/>
      <c r="M237" s="87"/>
      <c r="N237" s="103"/>
      <c r="O237" s="86"/>
      <c r="P237" s="87">
        <f t="shared" si="11"/>
        <v>0</v>
      </c>
    </row>
    <row r="238" spans="1:16" x14ac:dyDescent="0.2">
      <c r="A238" s="85">
        <v>44214.533518518518</v>
      </c>
      <c r="B238" s="90" t="s">
        <v>154</v>
      </c>
      <c r="C238" s="90" t="s">
        <v>41</v>
      </c>
      <c r="D238" s="3" t="s">
        <v>155</v>
      </c>
      <c r="E238" s="85"/>
      <c r="F238" s="102">
        <v>44281</v>
      </c>
      <c r="G238" s="73">
        <v>22715898</v>
      </c>
      <c r="H238" s="2"/>
      <c r="I238" s="2">
        <f t="shared" si="10"/>
        <v>22715898</v>
      </c>
      <c r="J238" s="85">
        <v>44137</v>
      </c>
      <c r="K238" s="86">
        <v>22715898</v>
      </c>
      <c r="L238" s="85"/>
      <c r="M238" s="87"/>
      <c r="N238" s="103"/>
      <c r="O238" s="86"/>
      <c r="P238" s="87">
        <f t="shared" si="11"/>
        <v>0</v>
      </c>
    </row>
    <row r="239" spans="1:16" x14ac:dyDescent="0.2">
      <c r="A239" s="98"/>
      <c r="B239" s="76"/>
      <c r="C239" s="76"/>
      <c r="D239" s="99"/>
      <c r="E239" s="85"/>
      <c r="F239" s="102"/>
      <c r="G239" s="73"/>
      <c r="H239" s="2"/>
      <c r="I239" s="2">
        <f t="shared" si="10"/>
        <v>0</v>
      </c>
      <c r="J239" s="7">
        <v>44137</v>
      </c>
      <c r="K239" s="8">
        <f>SUM(K237:K238)</f>
        <v>105880967</v>
      </c>
      <c r="L239" s="85"/>
      <c r="M239" s="87"/>
      <c r="N239" s="103"/>
      <c r="O239" s="86"/>
      <c r="P239" s="87"/>
    </row>
    <row r="240" spans="1:16" x14ac:dyDescent="0.2">
      <c r="A240" s="85">
        <v>44214.533715277779</v>
      </c>
      <c r="B240" s="90" t="s">
        <v>156</v>
      </c>
      <c r="C240" s="90" t="s">
        <v>43</v>
      </c>
      <c r="D240" s="3" t="s">
        <v>86</v>
      </c>
      <c r="E240" s="85"/>
      <c r="F240" s="102">
        <v>44281</v>
      </c>
      <c r="G240" s="73">
        <v>80000</v>
      </c>
      <c r="H240" s="2"/>
      <c r="I240" s="2">
        <f t="shared" si="10"/>
        <v>80000</v>
      </c>
      <c r="J240" s="85"/>
      <c r="K240" s="4"/>
      <c r="L240" s="85"/>
      <c r="M240" s="87"/>
      <c r="N240" s="103"/>
      <c r="O240" s="86"/>
      <c r="P240" s="87">
        <f t="shared" ref="P240:P281" si="12">I240-K240-M240-O240</f>
        <v>80000</v>
      </c>
    </row>
    <row r="241" spans="1:16" x14ac:dyDescent="0.2">
      <c r="A241" s="85">
        <v>44214.534328703703</v>
      </c>
      <c r="B241" s="90" t="s">
        <v>157</v>
      </c>
      <c r="C241" s="90" t="s">
        <v>43</v>
      </c>
      <c r="D241" s="3" t="s">
        <v>86</v>
      </c>
      <c r="E241" s="85"/>
      <c r="F241" s="102">
        <v>44281</v>
      </c>
      <c r="G241" s="73">
        <v>80000</v>
      </c>
      <c r="H241" s="2"/>
      <c r="I241" s="2">
        <f t="shared" si="10"/>
        <v>80000</v>
      </c>
      <c r="J241" s="85"/>
      <c r="K241" s="4"/>
      <c r="L241" s="85"/>
      <c r="M241" s="87"/>
      <c r="N241" s="103"/>
      <c r="O241" s="86"/>
      <c r="P241" s="87">
        <f t="shared" si="12"/>
        <v>80000</v>
      </c>
    </row>
    <row r="242" spans="1:16" x14ac:dyDescent="0.2">
      <c r="A242" s="85">
        <v>44214.537511574075</v>
      </c>
      <c r="B242" s="90" t="s">
        <v>158</v>
      </c>
      <c r="C242" s="90" t="s">
        <v>43</v>
      </c>
      <c r="D242" s="3" t="s">
        <v>86</v>
      </c>
      <c r="E242" s="85"/>
      <c r="F242" s="102">
        <v>44281</v>
      </c>
      <c r="G242" s="73">
        <v>80000</v>
      </c>
      <c r="H242" s="2"/>
      <c r="I242" s="2">
        <f t="shared" si="10"/>
        <v>80000</v>
      </c>
      <c r="J242" s="85"/>
      <c r="K242" s="4"/>
      <c r="L242" s="85"/>
      <c r="M242" s="87"/>
      <c r="N242" s="103"/>
      <c r="O242" s="86"/>
      <c r="P242" s="87">
        <f t="shared" si="12"/>
        <v>80000</v>
      </c>
    </row>
    <row r="243" spans="1:16" x14ac:dyDescent="0.2">
      <c r="A243" s="85">
        <v>44214.540497685186</v>
      </c>
      <c r="B243" s="90" t="s">
        <v>159</v>
      </c>
      <c r="C243" s="90" t="s">
        <v>43</v>
      </c>
      <c r="D243" s="3" t="s">
        <v>86</v>
      </c>
      <c r="E243" s="85"/>
      <c r="F243" s="102">
        <v>44281</v>
      </c>
      <c r="G243" s="73">
        <v>80000</v>
      </c>
      <c r="H243" s="2"/>
      <c r="I243" s="2">
        <f t="shared" si="10"/>
        <v>80000</v>
      </c>
      <c r="J243" s="85"/>
      <c r="K243" s="4"/>
      <c r="L243" s="85"/>
      <c r="M243" s="87"/>
      <c r="N243" s="103"/>
      <c r="O243" s="86"/>
      <c r="P243" s="87">
        <f t="shared" si="12"/>
        <v>80000</v>
      </c>
    </row>
    <row r="244" spans="1:16" x14ac:dyDescent="0.2">
      <c r="A244" s="85">
        <v>44214.541134259256</v>
      </c>
      <c r="B244" s="90" t="s">
        <v>160</v>
      </c>
      <c r="C244" s="90" t="s">
        <v>76</v>
      </c>
      <c r="D244" s="3" t="s">
        <v>86</v>
      </c>
      <c r="E244" s="85"/>
      <c r="F244" s="102">
        <v>44281</v>
      </c>
      <c r="G244" s="73">
        <v>80000</v>
      </c>
      <c r="H244" s="2"/>
      <c r="I244" s="2">
        <f t="shared" si="10"/>
        <v>80000</v>
      </c>
      <c r="J244" s="85"/>
      <c r="K244" s="4"/>
      <c r="L244" s="85"/>
      <c r="M244" s="87"/>
      <c r="N244" s="103"/>
      <c r="O244" s="86"/>
      <c r="P244" s="87">
        <f t="shared" si="12"/>
        <v>80000</v>
      </c>
    </row>
    <row r="245" spans="1:16" x14ac:dyDescent="0.2">
      <c r="A245" s="85">
        <v>44214.550844907404</v>
      </c>
      <c r="B245" s="90" t="s">
        <v>161</v>
      </c>
      <c r="C245" s="90" t="s">
        <v>43</v>
      </c>
      <c r="D245" s="3" t="s">
        <v>86</v>
      </c>
      <c r="E245" s="85"/>
      <c r="F245" s="102">
        <v>44281</v>
      </c>
      <c r="G245" s="73">
        <v>80000</v>
      </c>
      <c r="H245" s="2"/>
      <c r="I245" s="2">
        <f t="shared" si="10"/>
        <v>80000</v>
      </c>
      <c r="J245" s="85"/>
      <c r="K245" s="4"/>
      <c r="L245" s="85"/>
      <c r="M245" s="87"/>
      <c r="N245" s="103"/>
      <c r="O245" s="86"/>
      <c r="P245" s="87">
        <f t="shared" si="12"/>
        <v>80000</v>
      </c>
    </row>
    <row r="246" spans="1:16" x14ac:dyDescent="0.2">
      <c r="A246" s="85">
        <v>44215.297094907408</v>
      </c>
      <c r="B246" s="90" t="s">
        <v>162</v>
      </c>
      <c r="C246" s="90" t="s">
        <v>76</v>
      </c>
      <c r="D246" s="3" t="s">
        <v>86</v>
      </c>
      <c r="E246" s="85"/>
      <c r="F246" s="102">
        <v>44281</v>
      </c>
      <c r="G246" s="73">
        <v>80000</v>
      </c>
      <c r="H246" s="2"/>
      <c r="I246" s="2">
        <f t="shared" si="10"/>
        <v>80000</v>
      </c>
      <c r="J246" s="85"/>
      <c r="K246" s="4"/>
      <c r="L246" s="85"/>
      <c r="M246" s="87"/>
      <c r="N246" s="103"/>
      <c r="O246" s="86"/>
      <c r="P246" s="87">
        <f t="shared" si="12"/>
        <v>80000</v>
      </c>
    </row>
    <row r="247" spans="1:16" x14ac:dyDescent="0.2">
      <c r="A247" s="85">
        <v>44215.403425925928</v>
      </c>
      <c r="B247" s="90" t="s">
        <v>163</v>
      </c>
      <c r="C247" s="90" t="s">
        <v>43</v>
      </c>
      <c r="D247" s="3" t="s">
        <v>86</v>
      </c>
      <c r="E247" s="85"/>
      <c r="F247" s="102">
        <v>44281</v>
      </c>
      <c r="G247" s="73">
        <v>80000</v>
      </c>
      <c r="H247" s="2"/>
      <c r="I247" s="2">
        <f t="shared" si="10"/>
        <v>80000</v>
      </c>
      <c r="J247" s="85"/>
      <c r="K247" s="4"/>
      <c r="L247" s="85"/>
      <c r="M247" s="87"/>
      <c r="N247" s="103"/>
      <c r="O247" s="86"/>
      <c r="P247" s="87">
        <f t="shared" si="12"/>
        <v>80000</v>
      </c>
    </row>
    <row r="248" spans="1:16" x14ac:dyDescent="0.2">
      <c r="A248" s="85">
        <v>44215.45815972222</v>
      </c>
      <c r="B248" s="90" t="s">
        <v>164</v>
      </c>
      <c r="C248" s="90" t="s">
        <v>76</v>
      </c>
      <c r="D248" s="3" t="s">
        <v>86</v>
      </c>
      <c r="E248" s="85"/>
      <c r="F248" s="102">
        <v>44281</v>
      </c>
      <c r="G248" s="73">
        <v>80000</v>
      </c>
      <c r="H248" s="2"/>
      <c r="I248" s="2">
        <f t="shared" si="10"/>
        <v>80000</v>
      </c>
      <c r="J248" s="85"/>
      <c r="K248" s="4"/>
      <c r="L248" s="85"/>
      <c r="M248" s="87"/>
      <c r="N248" s="103"/>
      <c r="O248" s="86"/>
      <c r="P248" s="87">
        <f t="shared" si="12"/>
        <v>80000</v>
      </c>
    </row>
    <row r="249" spans="1:16" x14ac:dyDescent="0.2">
      <c r="A249" s="85">
        <v>44215.511770833335</v>
      </c>
      <c r="B249" s="90" t="s">
        <v>165</v>
      </c>
      <c r="C249" s="90" t="s">
        <v>43</v>
      </c>
      <c r="D249" s="3" t="s">
        <v>86</v>
      </c>
      <c r="E249" s="85"/>
      <c r="F249" s="102">
        <v>44281</v>
      </c>
      <c r="G249" s="73">
        <v>80000</v>
      </c>
      <c r="H249" s="2"/>
      <c r="I249" s="2">
        <f t="shared" si="10"/>
        <v>80000</v>
      </c>
      <c r="J249" s="85"/>
      <c r="K249" s="4"/>
      <c r="L249" s="85"/>
      <c r="M249" s="87"/>
      <c r="N249" s="103"/>
      <c r="O249" s="86"/>
      <c r="P249" s="87">
        <f t="shared" si="12"/>
        <v>80000</v>
      </c>
    </row>
    <row r="250" spans="1:16" x14ac:dyDescent="0.2">
      <c r="A250" s="85">
        <v>44215.518009259256</v>
      </c>
      <c r="B250" s="90" t="s">
        <v>166</v>
      </c>
      <c r="C250" s="90" t="s">
        <v>43</v>
      </c>
      <c r="D250" s="3" t="s">
        <v>86</v>
      </c>
      <c r="E250" s="85"/>
      <c r="F250" s="102">
        <v>44281</v>
      </c>
      <c r="G250" s="73">
        <v>80000</v>
      </c>
      <c r="H250" s="2"/>
      <c r="I250" s="2">
        <f t="shared" si="10"/>
        <v>80000</v>
      </c>
      <c r="J250" s="85"/>
      <c r="K250" s="4"/>
      <c r="L250" s="85"/>
      <c r="M250" s="87"/>
      <c r="N250" s="103"/>
      <c r="O250" s="86"/>
      <c r="P250" s="87">
        <f t="shared" si="12"/>
        <v>80000</v>
      </c>
    </row>
    <row r="251" spans="1:16" x14ac:dyDescent="0.2">
      <c r="A251" s="85">
        <v>44215.537199074075</v>
      </c>
      <c r="B251" s="90" t="s">
        <v>167</v>
      </c>
      <c r="C251" s="90" t="s">
        <v>43</v>
      </c>
      <c r="D251" s="3" t="s">
        <v>86</v>
      </c>
      <c r="E251" s="85"/>
      <c r="F251" s="102">
        <v>44281</v>
      </c>
      <c r="G251" s="73">
        <v>80000</v>
      </c>
      <c r="H251" s="2"/>
      <c r="I251" s="2">
        <f t="shared" si="10"/>
        <v>80000</v>
      </c>
      <c r="J251" s="85"/>
      <c r="K251" s="4"/>
      <c r="L251" s="85"/>
      <c r="M251" s="87"/>
      <c r="N251" s="103"/>
      <c r="O251" s="86"/>
      <c r="P251" s="87">
        <f t="shared" si="12"/>
        <v>80000</v>
      </c>
    </row>
    <row r="252" spans="1:16" x14ac:dyDescent="0.2">
      <c r="A252" s="85">
        <v>44215.561053240737</v>
      </c>
      <c r="B252" s="90" t="s">
        <v>168</v>
      </c>
      <c r="C252" s="90" t="s">
        <v>43</v>
      </c>
      <c r="D252" s="3" t="s">
        <v>86</v>
      </c>
      <c r="E252" s="85"/>
      <c r="F252" s="102">
        <v>44281</v>
      </c>
      <c r="G252" s="73">
        <v>80000</v>
      </c>
      <c r="H252" s="2"/>
      <c r="I252" s="2">
        <f t="shared" si="10"/>
        <v>80000</v>
      </c>
      <c r="J252" s="85"/>
      <c r="K252" s="4"/>
      <c r="L252" s="85"/>
      <c r="M252" s="87"/>
      <c r="N252" s="103"/>
      <c r="O252" s="86"/>
      <c r="P252" s="87">
        <f t="shared" si="12"/>
        <v>80000</v>
      </c>
    </row>
    <row r="253" spans="1:16" x14ac:dyDescent="0.2">
      <c r="A253" s="85">
        <v>44216.35193287037</v>
      </c>
      <c r="B253" s="90" t="s">
        <v>169</v>
      </c>
      <c r="C253" s="90" t="s">
        <v>43</v>
      </c>
      <c r="D253" s="3" t="s">
        <v>86</v>
      </c>
      <c r="E253" s="85"/>
      <c r="F253" s="102">
        <v>44281</v>
      </c>
      <c r="G253" s="73">
        <v>80000</v>
      </c>
      <c r="H253" s="2"/>
      <c r="I253" s="2">
        <f t="shared" si="10"/>
        <v>80000</v>
      </c>
      <c r="J253" s="85"/>
      <c r="K253" s="4"/>
      <c r="L253" s="85"/>
      <c r="M253" s="87"/>
      <c r="N253" s="103"/>
      <c r="O253" s="86"/>
      <c r="P253" s="87">
        <f t="shared" si="12"/>
        <v>80000</v>
      </c>
    </row>
    <row r="254" spans="1:16" x14ac:dyDescent="0.2">
      <c r="A254" s="85">
        <v>44216.363738425927</v>
      </c>
      <c r="B254" s="90" t="s">
        <v>170</v>
      </c>
      <c r="C254" s="90" t="s">
        <v>43</v>
      </c>
      <c r="D254" s="3" t="s">
        <v>86</v>
      </c>
      <c r="E254" s="85"/>
      <c r="F254" s="102">
        <v>44281</v>
      </c>
      <c r="G254" s="77">
        <v>80000</v>
      </c>
      <c r="H254" s="2"/>
      <c r="I254" s="2">
        <f t="shared" si="10"/>
        <v>80000</v>
      </c>
      <c r="J254" s="85"/>
      <c r="K254" s="4"/>
      <c r="L254" s="85"/>
      <c r="M254" s="87"/>
      <c r="N254" s="103"/>
      <c r="O254" s="86"/>
      <c r="P254" s="87">
        <f t="shared" si="12"/>
        <v>80000</v>
      </c>
    </row>
    <row r="255" spans="1:16" x14ac:dyDescent="0.2">
      <c r="A255" s="85">
        <v>44216.365266203706</v>
      </c>
      <c r="B255" s="90" t="s">
        <v>171</v>
      </c>
      <c r="C255" s="90" t="s">
        <v>43</v>
      </c>
      <c r="D255" s="3" t="s">
        <v>86</v>
      </c>
      <c r="E255" s="85"/>
      <c r="F255" s="102">
        <v>44281</v>
      </c>
      <c r="G255" s="77">
        <v>80000</v>
      </c>
      <c r="H255" s="2"/>
      <c r="I255" s="2">
        <f t="shared" si="10"/>
        <v>80000</v>
      </c>
      <c r="J255" s="85"/>
      <c r="K255" s="4"/>
      <c r="L255" s="85"/>
      <c r="M255" s="87"/>
      <c r="N255" s="103"/>
      <c r="O255" s="86"/>
      <c r="P255" s="87">
        <f t="shared" si="12"/>
        <v>80000</v>
      </c>
    </row>
    <row r="256" spans="1:16" x14ac:dyDescent="0.2">
      <c r="A256" s="85">
        <v>44216.477071759262</v>
      </c>
      <c r="B256" s="90" t="s">
        <v>172</v>
      </c>
      <c r="C256" s="90" t="s">
        <v>43</v>
      </c>
      <c r="D256" s="3" t="s">
        <v>86</v>
      </c>
      <c r="E256" s="85"/>
      <c r="F256" s="102">
        <v>44281</v>
      </c>
      <c r="G256" s="77">
        <v>80000</v>
      </c>
      <c r="H256" s="2"/>
      <c r="I256" s="2">
        <f t="shared" si="10"/>
        <v>80000</v>
      </c>
      <c r="J256" s="85"/>
      <c r="K256" s="4"/>
      <c r="L256" s="85"/>
      <c r="M256" s="87"/>
      <c r="N256" s="103"/>
      <c r="O256" s="86"/>
      <c r="P256" s="87">
        <f t="shared" si="12"/>
        <v>80000</v>
      </c>
    </row>
    <row r="257" spans="1:16" x14ac:dyDescent="0.2">
      <c r="A257" s="85">
        <v>44217.309675925928</v>
      </c>
      <c r="B257" s="90" t="s">
        <v>173</v>
      </c>
      <c r="C257" s="90" t="s">
        <v>76</v>
      </c>
      <c r="D257" s="3" t="s">
        <v>86</v>
      </c>
      <c r="E257" s="85"/>
      <c r="F257" s="102">
        <v>44281</v>
      </c>
      <c r="G257" s="77">
        <v>80000</v>
      </c>
      <c r="H257" s="2"/>
      <c r="I257" s="2">
        <f t="shared" si="10"/>
        <v>80000</v>
      </c>
      <c r="J257" s="85"/>
      <c r="K257" s="4"/>
      <c r="L257" s="85"/>
      <c r="M257" s="87"/>
      <c r="N257" s="103"/>
      <c r="O257" s="86"/>
      <c r="P257" s="87">
        <f t="shared" si="12"/>
        <v>80000</v>
      </c>
    </row>
    <row r="258" spans="1:16" x14ac:dyDescent="0.2">
      <c r="A258" s="85">
        <v>44217.316030092596</v>
      </c>
      <c r="B258" s="90" t="s">
        <v>174</v>
      </c>
      <c r="C258" s="90" t="s">
        <v>43</v>
      </c>
      <c r="D258" s="3" t="s">
        <v>86</v>
      </c>
      <c r="E258" s="85"/>
      <c r="F258" s="102">
        <v>44281</v>
      </c>
      <c r="G258" s="77">
        <v>80000</v>
      </c>
      <c r="H258" s="2"/>
      <c r="I258" s="2">
        <f t="shared" si="10"/>
        <v>80000</v>
      </c>
      <c r="J258" s="85"/>
      <c r="K258" s="4"/>
      <c r="L258" s="85"/>
      <c r="M258" s="87"/>
      <c r="N258" s="103"/>
      <c r="O258" s="86"/>
      <c r="P258" s="87">
        <f t="shared" si="12"/>
        <v>80000</v>
      </c>
    </row>
    <row r="259" spans="1:16" x14ac:dyDescent="0.2">
      <c r="A259" s="85">
        <v>44217.317696759259</v>
      </c>
      <c r="B259" s="90" t="s">
        <v>175</v>
      </c>
      <c r="C259" s="90" t="s">
        <v>43</v>
      </c>
      <c r="D259" s="3" t="s">
        <v>86</v>
      </c>
      <c r="E259" s="85"/>
      <c r="F259" s="102">
        <v>44281</v>
      </c>
      <c r="G259" s="77">
        <v>80000</v>
      </c>
      <c r="H259" s="2"/>
      <c r="I259" s="2">
        <f t="shared" si="10"/>
        <v>80000</v>
      </c>
      <c r="J259" s="85"/>
      <c r="K259" s="4"/>
      <c r="L259" s="85"/>
      <c r="M259" s="87"/>
      <c r="N259" s="103"/>
      <c r="O259" s="86"/>
      <c r="P259" s="87">
        <f t="shared" si="12"/>
        <v>80000</v>
      </c>
    </row>
    <row r="260" spans="1:16" x14ac:dyDescent="0.2">
      <c r="A260" s="85">
        <v>44217.319548611114</v>
      </c>
      <c r="B260" s="90" t="s">
        <v>176</v>
      </c>
      <c r="C260" s="90" t="s">
        <v>43</v>
      </c>
      <c r="D260" s="3" t="s">
        <v>86</v>
      </c>
      <c r="E260" s="85"/>
      <c r="F260" s="102">
        <v>44281</v>
      </c>
      <c r="G260" s="77">
        <v>80000</v>
      </c>
      <c r="H260" s="2"/>
      <c r="I260" s="2">
        <f t="shared" si="10"/>
        <v>80000</v>
      </c>
      <c r="J260" s="85"/>
      <c r="K260" s="4"/>
      <c r="L260" s="85"/>
      <c r="M260" s="87"/>
      <c r="N260" s="103"/>
      <c r="O260" s="86"/>
      <c r="P260" s="87">
        <f t="shared" si="12"/>
        <v>80000</v>
      </c>
    </row>
    <row r="261" spans="1:16" x14ac:dyDescent="0.2">
      <c r="A261" s="85">
        <v>44217.349826388891</v>
      </c>
      <c r="B261" s="90" t="s">
        <v>177</v>
      </c>
      <c r="C261" s="90" t="s">
        <v>43</v>
      </c>
      <c r="D261" s="3" t="s">
        <v>86</v>
      </c>
      <c r="E261" s="85"/>
      <c r="F261" s="102">
        <v>44281</v>
      </c>
      <c r="G261" s="77">
        <v>80000</v>
      </c>
      <c r="H261" s="2"/>
      <c r="I261" s="2">
        <f t="shared" si="10"/>
        <v>80000</v>
      </c>
      <c r="J261" s="85"/>
      <c r="K261" s="4"/>
      <c r="L261" s="85"/>
      <c r="M261" s="87"/>
      <c r="N261" s="103"/>
      <c r="O261" s="86"/>
      <c r="P261" s="87">
        <f t="shared" si="12"/>
        <v>80000</v>
      </c>
    </row>
    <row r="262" spans="1:16" x14ac:dyDescent="0.2">
      <c r="A262" s="85">
        <v>44217.385868055557</v>
      </c>
      <c r="B262" s="90" t="s">
        <v>178</v>
      </c>
      <c r="C262" s="90" t="s">
        <v>43</v>
      </c>
      <c r="D262" s="3" t="s">
        <v>86</v>
      </c>
      <c r="E262" s="85"/>
      <c r="F262" s="102">
        <v>44281</v>
      </c>
      <c r="G262" s="77">
        <v>80000</v>
      </c>
      <c r="H262" s="2"/>
      <c r="I262" s="2">
        <f t="shared" si="10"/>
        <v>80000</v>
      </c>
      <c r="J262" s="85"/>
      <c r="K262" s="4"/>
      <c r="L262" s="85"/>
      <c r="M262" s="87"/>
      <c r="N262" s="103"/>
      <c r="O262" s="86"/>
      <c r="P262" s="87">
        <f t="shared" si="12"/>
        <v>80000</v>
      </c>
    </row>
    <row r="263" spans="1:16" x14ac:dyDescent="0.2">
      <c r="A263" s="85">
        <v>44218.277395833335</v>
      </c>
      <c r="B263" s="90" t="s">
        <v>179</v>
      </c>
      <c r="C263" s="90" t="s">
        <v>43</v>
      </c>
      <c r="D263" s="3" t="s">
        <v>86</v>
      </c>
      <c r="E263" s="85"/>
      <c r="F263" s="102">
        <v>44281</v>
      </c>
      <c r="G263" s="77">
        <v>80000</v>
      </c>
      <c r="H263" s="2"/>
      <c r="I263" s="2">
        <f t="shared" si="10"/>
        <v>80000</v>
      </c>
      <c r="J263" s="85"/>
      <c r="K263" s="4"/>
      <c r="L263" s="85"/>
      <c r="M263" s="87"/>
      <c r="N263" s="103"/>
      <c r="O263" s="86"/>
      <c r="P263" s="87">
        <f t="shared" si="12"/>
        <v>80000</v>
      </c>
    </row>
    <row r="264" spans="1:16" x14ac:dyDescent="0.2">
      <c r="A264" s="85">
        <v>44218.377847222226</v>
      </c>
      <c r="B264" s="90" t="s">
        <v>180</v>
      </c>
      <c r="C264" s="90" t="s">
        <v>76</v>
      </c>
      <c r="D264" s="3" t="s">
        <v>86</v>
      </c>
      <c r="E264" s="85"/>
      <c r="F264" s="102">
        <v>44281</v>
      </c>
      <c r="G264" s="77">
        <v>80000</v>
      </c>
      <c r="H264" s="2"/>
      <c r="I264" s="2">
        <f t="shared" si="10"/>
        <v>80000</v>
      </c>
      <c r="J264" s="85"/>
      <c r="K264" s="4"/>
      <c r="L264" s="85"/>
      <c r="M264" s="87"/>
      <c r="N264" s="103"/>
      <c r="O264" s="86"/>
      <c r="P264" s="87">
        <f t="shared" si="12"/>
        <v>80000</v>
      </c>
    </row>
    <row r="265" spans="1:16" x14ac:dyDescent="0.2">
      <c r="A265" s="85">
        <v>44218.379953703705</v>
      </c>
      <c r="B265" s="90" t="s">
        <v>181</v>
      </c>
      <c r="C265" s="90" t="s">
        <v>43</v>
      </c>
      <c r="D265" s="3" t="s">
        <v>86</v>
      </c>
      <c r="E265" s="85"/>
      <c r="F265" s="102">
        <v>44281</v>
      </c>
      <c r="G265" s="77">
        <v>80000</v>
      </c>
      <c r="H265" s="2"/>
      <c r="I265" s="2">
        <f t="shared" si="10"/>
        <v>80000</v>
      </c>
      <c r="J265" s="85"/>
      <c r="K265" s="4"/>
      <c r="L265" s="85"/>
      <c r="M265" s="87"/>
      <c r="N265" s="103"/>
      <c r="O265" s="86"/>
      <c r="P265" s="87">
        <f t="shared" si="12"/>
        <v>80000</v>
      </c>
    </row>
    <row r="266" spans="1:16" x14ac:dyDescent="0.2">
      <c r="A266" s="85">
        <v>44218.560381944444</v>
      </c>
      <c r="B266" s="90" t="s">
        <v>182</v>
      </c>
      <c r="C266" s="90" t="s">
        <v>43</v>
      </c>
      <c r="D266" s="3" t="s">
        <v>86</v>
      </c>
      <c r="E266" s="85"/>
      <c r="F266" s="102">
        <v>44281</v>
      </c>
      <c r="G266" s="77">
        <v>80000</v>
      </c>
      <c r="H266" s="2"/>
      <c r="I266" s="2">
        <f t="shared" si="10"/>
        <v>80000</v>
      </c>
      <c r="J266" s="85"/>
      <c r="K266" s="4"/>
      <c r="L266" s="85"/>
      <c r="M266" s="87"/>
      <c r="N266" s="103"/>
      <c r="O266" s="86"/>
      <c r="P266" s="87">
        <f t="shared" si="12"/>
        <v>80000</v>
      </c>
    </row>
    <row r="267" spans="1:16" x14ac:dyDescent="0.2">
      <c r="A267" s="85">
        <v>44221.280138888891</v>
      </c>
      <c r="B267" s="90" t="s">
        <v>183</v>
      </c>
      <c r="C267" s="90" t="s">
        <v>43</v>
      </c>
      <c r="D267" s="3" t="s">
        <v>86</v>
      </c>
      <c r="E267" s="85"/>
      <c r="F267" s="102">
        <v>44281</v>
      </c>
      <c r="G267" s="77">
        <v>80000</v>
      </c>
      <c r="H267" s="2"/>
      <c r="I267" s="2">
        <f t="shared" si="10"/>
        <v>80000</v>
      </c>
      <c r="J267" s="85"/>
      <c r="K267" s="4"/>
      <c r="L267" s="85"/>
      <c r="M267" s="87"/>
      <c r="N267" s="103"/>
      <c r="O267" s="86"/>
      <c r="P267" s="87">
        <f t="shared" si="12"/>
        <v>80000</v>
      </c>
    </row>
    <row r="268" spans="1:16" x14ac:dyDescent="0.2">
      <c r="A268" s="85">
        <v>44221.303865740738</v>
      </c>
      <c r="B268" s="90" t="s">
        <v>184</v>
      </c>
      <c r="C268" s="90" t="s">
        <v>43</v>
      </c>
      <c r="D268" s="3" t="s">
        <v>86</v>
      </c>
      <c r="E268" s="85"/>
      <c r="F268" s="102">
        <v>44281</v>
      </c>
      <c r="G268" s="77">
        <v>80000</v>
      </c>
      <c r="H268" s="2"/>
      <c r="I268" s="2">
        <f t="shared" si="10"/>
        <v>80000</v>
      </c>
      <c r="J268" s="85"/>
      <c r="K268" s="4"/>
      <c r="L268" s="85"/>
      <c r="M268" s="87"/>
      <c r="N268" s="103"/>
      <c r="O268" s="86"/>
      <c r="P268" s="87">
        <f t="shared" si="12"/>
        <v>80000</v>
      </c>
    </row>
    <row r="269" spans="1:16" x14ac:dyDescent="0.2">
      <c r="A269" s="85">
        <v>44221.312696759262</v>
      </c>
      <c r="B269" s="90" t="s">
        <v>185</v>
      </c>
      <c r="C269" s="90" t="s">
        <v>43</v>
      </c>
      <c r="D269" s="3" t="s">
        <v>86</v>
      </c>
      <c r="E269" s="85"/>
      <c r="F269" s="102">
        <v>44281</v>
      </c>
      <c r="G269" s="77">
        <v>80000</v>
      </c>
      <c r="H269" s="2"/>
      <c r="I269" s="2">
        <f t="shared" si="10"/>
        <v>80000</v>
      </c>
      <c r="J269" s="85"/>
      <c r="K269" s="4"/>
      <c r="L269" s="85"/>
      <c r="M269" s="87"/>
      <c r="N269" s="103"/>
      <c r="O269" s="86"/>
      <c r="P269" s="87">
        <f t="shared" si="12"/>
        <v>80000</v>
      </c>
    </row>
    <row r="270" spans="1:16" x14ac:dyDescent="0.2">
      <c r="A270" s="85">
        <v>44221.451921296299</v>
      </c>
      <c r="B270" s="90" t="s">
        <v>186</v>
      </c>
      <c r="C270" s="90" t="s">
        <v>76</v>
      </c>
      <c r="D270" s="3" t="s">
        <v>86</v>
      </c>
      <c r="E270" s="85"/>
      <c r="F270" s="102">
        <v>44281</v>
      </c>
      <c r="G270" s="77">
        <v>80000</v>
      </c>
      <c r="H270" s="2"/>
      <c r="I270" s="2">
        <f t="shared" si="10"/>
        <v>80000</v>
      </c>
      <c r="J270" s="85"/>
      <c r="K270" s="4"/>
      <c r="L270" s="85"/>
      <c r="M270" s="87"/>
      <c r="N270" s="103"/>
      <c r="O270" s="86"/>
      <c r="P270" s="87">
        <f t="shared" si="12"/>
        <v>80000</v>
      </c>
    </row>
    <row r="271" spans="1:16" x14ac:dyDescent="0.2">
      <c r="A271" s="85">
        <v>44221.526562500003</v>
      </c>
      <c r="B271" s="90" t="s">
        <v>187</v>
      </c>
      <c r="C271" s="90" t="s">
        <v>43</v>
      </c>
      <c r="D271" s="3" t="s">
        <v>86</v>
      </c>
      <c r="E271" s="85"/>
      <c r="F271" s="102">
        <v>44281</v>
      </c>
      <c r="G271" s="77">
        <v>80000</v>
      </c>
      <c r="H271" s="2"/>
      <c r="I271" s="2">
        <f t="shared" si="10"/>
        <v>80000</v>
      </c>
      <c r="J271" s="85"/>
      <c r="K271" s="4"/>
      <c r="L271" s="85"/>
      <c r="M271" s="87"/>
      <c r="N271" s="103"/>
      <c r="O271" s="86"/>
      <c r="P271" s="87">
        <f t="shared" si="12"/>
        <v>80000</v>
      </c>
    </row>
    <row r="272" spans="1:16" x14ac:dyDescent="0.2">
      <c r="A272" s="85">
        <v>44222.313796296294</v>
      </c>
      <c r="B272" s="90" t="s">
        <v>188</v>
      </c>
      <c r="C272" s="90" t="s">
        <v>43</v>
      </c>
      <c r="D272" s="3" t="s">
        <v>86</v>
      </c>
      <c r="E272" s="85"/>
      <c r="F272" s="102">
        <v>44281</v>
      </c>
      <c r="G272" s="77">
        <v>80000</v>
      </c>
      <c r="H272" s="2"/>
      <c r="I272" s="2">
        <f t="shared" si="10"/>
        <v>80000</v>
      </c>
      <c r="J272" s="85"/>
      <c r="K272" s="4"/>
      <c r="L272" s="85"/>
      <c r="M272" s="87"/>
      <c r="N272" s="103"/>
      <c r="O272" s="86"/>
      <c r="P272" s="87">
        <f t="shared" si="12"/>
        <v>80000</v>
      </c>
    </row>
    <row r="273" spans="1:16" x14ac:dyDescent="0.2">
      <c r="A273" s="85">
        <v>44223.445173611108</v>
      </c>
      <c r="B273" s="90" t="s">
        <v>189</v>
      </c>
      <c r="C273" s="90" t="s">
        <v>43</v>
      </c>
      <c r="D273" s="3" t="s">
        <v>86</v>
      </c>
      <c r="E273" s="85"/>
      <c r="F273" s="102">
        <v>44281</v>
      </c>
      <c r="G273" s="77">
        <v>80000</v>
      </c>
      <c r="H273" s="2"/>
      <c r="I273" s="2">
        <f t="shared" si="10"/>
        <v>80000</v>
      </c>
      <c r="J273" s="85"/>
      <c r="K273" s="4"/>
      <c r="L273" s="85"/>
      <c r="M273" s="87"/>
      <c r="N273" s="103"/>
      <c r="O273" s="86"/>
      <c r="P273" s="87">
        <f t="shared" si="12"/>
        <v>80000</v>
      </c>
    </row>
    <row r="274" spans="1:16" x14ac:dyDescent="0.2">
      <c r="A274" s="85">
        <v>44224.51122685185</v>
      </c>
      <c r="B274" s="90" t="s">
        <v>190</v>
      </c>
      <c r="C274" s="90" t="s">
        <v>43</v>
      </c>
      <c r="D274" s="3" t="s">
        <v>86</v>
      </c>
      <c r="E274" s="85"/>
      <c r="F274" s="102">
        <v>44281</v>
      </c>
      <c r="G274" s="77">
        <v>80000</v>
      </c>
      <c r="H274" s="2"/>
      <c r="I274" s="2">
        <f t="shared" si="10"/>
        <v>80000</v>
      </c>
      <c r="J274" s="85"/>
      <c r="K274" s="4"/>
      <c r="L274" s="85"/>
      <c r="M274" s="87"/>
      <c r="N274" s="103"/>
      <c r="O274" s="86"/>
      <c r="P274" s="87">
        <f t="shared" si="12"/>
        <v>80000</v>
      </c>
    </row>
    <row r="275" spans="1:16" x14ac:dyDescent="0.2">
      <c r="A275" s="85">
        <v>44225.276817129627</v>
      </c>
      <c r="B275" s="90" t="s">
        <v>191</v>
      </c>
      <c r="C275" s="90" t="s">
        <v>43</v>
      </c>
      <c r="D275" s="3" t="s">
        <v>86</v>
      </c>
      <c r="E275" s="85"/>
      <c r="F275" s="102">
        <v>44281</v>
      </c>
      <c r="G275" s="77">
        <v>80000</v>
      </c>
      <c r="H275" s="2"/>
      <c r="I275" s="2">
        <f t="shared" si="10"/>
        <v>80000</v>
      </c>
      <c r="J275" s="85"/>
      <c r="K275" s="4"/>
      <c r="L275" s="85"/>
      <c r="M275" s="87"/>
      <c r="N275" s="103"/>
      <c r="O275" s="86"/>
      <c r="P275" s="87">
        <f t="shared" si="12"/>
        <v>80000</v>
      </c>
    </row>
    <row r="276" spans="1:16" x14ac:dyDescent="0.2">
      <c r="A276" s="85">
        <v>44225.330648148149</v>
      </c>
      <c r="B276" s="90" t="s">
        <v>192</v>
      </c>
      <c r="C276" s="90" t="s">
        <v>43</v>
      </c>
      <c r="D276" s="3" t="s">
        <v>86</v>
      </c>
      <c r="E276" s="85"/>
      <c r="F276" s="102">
        <v>44281</v>
      </c>
      <c r="G276" s="77">
        <v>80000</v>
      </c>
      <c r="H276" s="2"/>
      <c r="I276" s="2">
        <f t="shared" si="10"/>
        <v>80000</v>
      </c>
      <c r="J276" s="85"/>
      <c r="K276" s="4"/>
      <c r="L276" s="85"/>
      <c r="M276" s="87"/>
      <c r="N276" s="103"/>
      <c r="O276" s="86"/>
      <c r="P276" s="87">
        <f t="shared" si="12"/>
        <v>80000</v>
      </c>
    </row>
    <row r="277" spans="1:16" x14ac:dyDescent="0.2">
      <c r="A277" s="85">
        <v>44225.361377314817</v>
      </c>
      <c r="B277" s="90" t="s">
        <v>193</v>
      </c>
      <c r="C277" s="90" t="s">
        <v>43</v>
      </c>
      <c r="D277" s="3" t="s">
        <v>86</v>
      </c>
      <c r="E277" s="85"/>
      <c r="F277" s="102">
        <v>44281</v>
      </c>
      <c r="G277" s="77">
        <v>80000</v>
      </c>
      <c r="H277" s="2"/>
      <c r="I277" s="2">
        <f t="shared" si="10"/>
        <v>80000</v>
      </c>
      <c r="J277" s="85"/>
      <c r="K277" s="4"/>
      <c r="L277" s="85"/>
      <c r="M277" s="87"/>
      <c r="N277" s="103"/>
      <c r="O277" s="86"/>
      <c r="P277" s="87">
        <f t="shared" si="12"/>
        <v>80000</v>
      </c>
    </row>
    <row r="278" spans="1:16" x14ac:dyDescent="0.2">
      <c r="A278" s="98">
        <v>44218</v>
      </c>
      <c r="B278" s="76" t="s">
        <v>194</v>
      </c>
      <c r="C278" s="76" t="s">
        <v>43</v>
      </c>
      <c r="D278" s="99" t="s">
        <v>86</v>
      </c>
      <c r="E278" s="85"/>
      <c r="F278" s="102">
        <v>44281</v>
      </c>
      <c r="G278" s="73">
        <v>6000</v>
      </c>
      <c r="H278" s="2"/>
      <c r="I278" s="2">
        <f t="shared" si="10"/>
        <v>6000</v>
      </c>
      <c r="J278" s="85"/>
      <c r="K278" s="4"/>
      <c r="L278" s="85"/>
      <c r="M278" s="87"/>
      <c r="N278" s="103"/>
      <c r="O278" s="86"/>
      <c r="P278" s="87">
        <f t="shared" si="12"/>
        <v>6000</v>
      </c>
    </row>
    <row r="279" spans="1:16" x14ac:dyDescent="0.2">
      <c r="A279" s="85">
        <v>44225.390787037039</v>
      </c>
      <c r="B279" s="90" t="s">
        <v>195</v>
      </c>
      <c r="C279" s="90" t="s">
        <v>43</v>
      </c>
      <c r="D279" s="3" t="s">
        <v>86</v>
      </c>
      <c r="E279" s="85"/>
      <c r="F279" s="102">
        <v>44281</v>
      </c>
      <c r="G279" s="77">
        <v>80000</v>
      </c>
      <c r="H279" s="2"/>
      <c r="I279" s="2">
        <f t="shared" si="10"/>
        <v>80000</v>
      </c>
      <c r="J279" s="85"/>
      <c r="K279" s="4"/>
      <c r="L279" s="85"/>
      <c r="M279" s="87"/>
      <c r="N279" s="103"/>
      <c r="O279" s="86"/>
      <c r="P279" s="87">
        <f t="shared" si="12"/>
        <v>80000</v>
      </c>
    </row>
    <row r="280" spans="1:16" x14ac:dyDescent="0.2">
      <c r="A280" s="85">
        <v>44228</v>
      </c>
      <c r="B280" s="90">
        <v>500032</v>
      </c>
      <c r="C280" s="84">
        <v>15104</v>
      </c>
      <c r="D280" s="3" t="s">
        <v>153</v>
      </c>
      <c r="E280" s="85"/>
      <c r="F280" s="102">
        <v>44228</v>
      </c>
      <c r="G280" s="70">
        <v>83375087</v>
      </c>
      <c r="H280" s="2"/>
      <c r="I280" s="2">
        <f t="shared" si="10"/>
        <v>83375087</v>
      </c>
      <c r="J280" s="85">
        <v>44214</v>
      </c>
      <c r="K280" s="4">
        <v>81487169</v>
      </c>
      <c r="L280" s="85"/>
      <c r="M280" s="87">
        <v>199538</v>
      </c>
      <c r="N280" s="103"/>
      <c r="O280" s="86"/>
      <c r="P280" s="87">
        <f t="shared" si="12"/>
        <v>1688380</v>
      </c>
    </row>
    <row r="281" spans="1:16" x14ac:dyDescent="0.2">
      <c r="A281" s="85">
        <v>44228</v>
      </c>
      <c r="B281" s="90">
        <v>500033</v>
      </c>
      <c r="C281" s="84">
        <v>15109</v>
      </c>
      <c r="D281" s="3" t="s">
        <v>155</v>
      </c>
      <c r="E281" s="85"/>
      <c r="F281" s="102">
        <v>44228</v>
      </c>
      <c r="G281" s="70">
        <v>22773263</v>
      </c>
      <c r="H281" s="2"/>
      <c r="I281" s="2">
        <f t="shared" si="10"/>
        <v>22773263</v>
      </c>
      <c r="J281" s="85">
        <v>44214</v>
      </c>
      <c r="K281" s="4">
        <v>22715898</v>
      </c>
      <c r="L281" s="85">
        <v>44453</v>
      </c>
      <c r="M281" s="4">
        <v>57365</v>
      </c>
      <c r="N281" s="103"/>
      <c r="O281" s="86"/>
      <c r="P281" s="87">
        <f t="shared" si="12"/>
        <v>0</v>
      </c>
    </row>
    <row r="282" spans="1:16" x14ac:dyDescent="0.2">
      <c r="A282" s="85"/>
      <c r="B282" s="90"/>
      <c r="C282" s="84"/>
      <c r="D282" s="3"/>
      <c r="E282" s="85"/>
      <c r="F282" s="23"/>
      <c r="G282" s="70"/>
      <c r="H282" s="2"/>
      <c r="I282" s="2"/>
      <c r="J282" s="7">
        <v>44214</v>
      </c>
      <c r="K282" s="8">
        <f>SUM(K280:K281)</f>
        <v>104203067</v>
      </c>
      <c r="L282" s="85"/>
      <c r="M282" s="87"/>
      <c r="N282" s="103"/>
      <c r="O282" s="86"/>
      <c r="P282" s="87"/>
    </row>
    <row r="283" spans="1:16" x14ac:dyDescent="0.2">
      <c r="A283" s="85">
        <v>44228</v>
      </c>
      <c r="B283" s="90" t="s">
        <v>196</v>
      </c>
      <c r="C283" s="84" t="s">
        <v>43</v>
      </c>
      <c r="D283" s="3" t="s">
        <v>86</v>
      </c>
      <c r="E283" s="85"/>
      <c r="F283" s="102">
        <v>44281</v>
      </c>
      <c r="G283" s="70">
        <v>80000</v>
      </c>
      <c r="H283" s="2"/>
      <c r="I283" s="2">
        <f t="shared" ref="I283:I306" si="13">G283-H283</f>
        <v>80000</v>
      </c>
      <c r="J283" s="85"/>
      <c r="K283" s="4"/>
      <c r="L283" s="85"/>
      <c r="M283" s="87"/>
      <c r="N283" s="103"/>
      <c r="O283" s="86"/>
      <c r="P283" s="87">
        <f t="shared" ref="P283:P306" si="14">I283-K283-M283-O283</f>
        <v>80000</v>
      </c>
    </row>
    <row r="284" spans="1:16" x14ac:dyDescent="0.2">
      <c r="A284" s="85">
        <v>44228</v>
      </c>
      <c r="B284" s="90" t="s">
        <v>197</v>
      </c>
      <c r="C284" s="84" t="s">
        <v>43</v>
      </c>
      <c r="D284" s="3" t="s">
        <v>86</v>
      </c>
      <c r="E284" s="85"/>
      <c r="F284" s="102">
        <v>44281</v>
      </c>
      <c r="G284" s="70">
        <v>80000</v>
      </c>
      <c r="H284" s="2"/>
      <c r="I284" s="2">
        <f t="shared" si="13"/>
        <v>80000</v>
      </c>
      <c r="J284" s="85"/>
      <c r="K284" s="4"/>
      <c r="L284" s="85"/>
      <c r="M284" s="87"/>
      <c r="N284" s="103"/>
      <c r="O284" s="86"/>
      <c r="P284" s="87">
        <f t="shared" si="14"/>
        <v>80000</v>
      </c>
    </row>
    <row r="285" spans="1:16" x14ac:dyDescent="0.2">
      <c r="A285" s="85">
        <v>44228</v>
      </c>
      <c r="B285" s="90" t="s">
        <v>198</v>
      </c>
      <c r="C285" s="84" t="s">
        <v>43</v>
      </c>
      <c r="D285" s="3" t="s">
        <v>86</v>
      </c>
      <c r="E285" s="85"/>
      <c r="F285" s="102">
        <v>44281</v>
      </c>
      <c r="G285" s="70">
        <v>80000</v>
      </c>
      <c r="H285" s="2"/>
      <c r="I285" s="2">
        <f t="shared" si="13"/>
        <v>80000</v>
      </c>
      <c r="J285" s="85"/>
      <c r="K285" s="4"/>
      <c r="L285" s="85"/>
      <c r="M285" s="87"/>
      <c r="N285" s="103"/>
      <c r="O285" s="86"/>
      <c r="P285" s="87">
        <f t="shared" si="14"/>
        <v>80000</v>
      </c>
    </row>
    <row r="286" spans="1:16" x14ac:dyDescent="0.2">
      <c r="A286" s="85">
        <v>44228</v>
      </c>
      <c r="B286" s="90" t="s">
        <v>199</v>
      </c>
      <c r="C286" s="84" t="s">
        <v>43</v>
      </c>
      <c r="D286" s="3" t="s">
        <v>86</v>
      </c>
      <c r="E286" s="85"/>
      <c r="F286" s="102">
        <v>44281</v>
      </c>
      <c r="G286" s="70">
        <v>80000</v>
      </c>
      <c r="H286" s="2"/>
      <c r="I286" s="2">
        <f t="shared" si="13"/>
        <v>80000</v>
      </c>
      <c r="J286" s="85"/>
      <c r="K286" s="4"/>
      <c r="L286" s="85"/>
      <c r="M286" s="87"/>
      <c r="N286" s="103"/>
      <c r="O286" s="86"/>
      <c r="P286" s="87">
        <f t="shared" si="14"/>
        <v>80000</v>
      </c>
    </row>
    <row r="287" spans="1:16" x14ac:dyDescent="0.2">
      <c r="A287" s="85">
        <v>44229</v>
      </c>
      <c r="B287" s="90" t="s">
        <v>200</v>
      </c>
      <c r="C287" s="84" t="s">
        <v>43</v>
      </c>
      <c r="D287" s="3" t="s">
        <v>86</v>
      </c>
      <c r="E287" s="85"/>
      <c r="F287" s="102">
        <v>44281</v>
      </c>
      <c r="G287" s="70">
        <v>80000</v>
      </c>
      <c r="H287" s="2"/>
      <c r="I287" s="2">
        <f t="shared" si="13"/>
        <v>80000</v>
      </c>
      <c r="J287" s="85"/>
      <c r="K287" s="4"/>
      <c r="L287" s="85"/>
      <c r="M287" s="87"/>
      <c r="N287" s="103"/>
      <c r="O287" s="86"/>
      <c r="P287" s="87">
        <f t="shared" si="14"/>
        <v>80000</v>
      </c>
    </row>
    <row r="288" spans="1:16" x14ac:dyDescent="0.2">
      <c r="A288" s="85">
        <v>44229</v>
      </c>
      <c r="B288" s="90" t="s">
        <v>201</v>
      </c>
      <c r="C288" s="84" t="s">
        <v>43</v>
      </c>
      <c r="D288" s="3" t="s">
        <v>86</v>
      </c>
      <c r="E288" s="85"/>
      <c r="F288" s="102">
        <v>44281</v>
      </c>
      <c r="G288" s="70">
        <v>80000</v>
      </c>
      <c r="H288" s="2"/>
      <c r="I288" s="2">
        <f t="shared" si="13"/>
        <v>80000</v>
      </c>
      <c r="J288" s="85"/>
      <c r="K288" s="4"/>
      <c r="L288" s="85"/>
      <c r="M288" s="87"/>
      <c r="N288" s="103"/>
      <c r="O288" s="86"/>
      <c r="P288" s="87">
        <f t="shared" si="14"/>
        <v>80000</v>
      </c>
    </row>
    <row r="289" spans="1:16" x14ac:dyDescent="0.2">
      <c r="A289" s="85">
        <v>44230</v>
      </c>
      <c r="B289" s="90" t="s">
        <v>202</v>
      </c>
      <c r="C289" s="84" t="s">
        <v>43</v>
      </c>
      <c r="D289" s="3" t="s">
        <v>86</v>
      </c>
      <c r="E289" s="85"/>
      <c r="F289" s="102">
        <v>44281</v>
      </c>
      <c r="G289" s="70">
        <v>80000</v>
      </c>
      <c r="H289" s="2"/>
      <c r="I289" s="2">
        <f t="shared" si="13"/>
        <v>80000</v>
      </c>
      <c r="J289" s="85"/>
      <c r="K289" s="4"/>
      <c r="L289" s="85"/>
      <c r="M289" s="87"/>
      <c r="N289" s="103"/>
      <c r="O289" s="86"/>
      <c r="P289" s="87">
        <f t="shared" si="14"/>
        <v>80000</v>
      </c>
    </row>
    <row r="290" spans="1:16" x14ac:dyDescent="0.2">
      <c r="A290" s="85">
        <v>44230</v>
      </c>
      <c r="B290" s="90" t="s">
        <v>203</v>
      </c>
      <c r="C290" s="84" t="s">
        <v>43</v>
      </c>
      <c r="D290" s="3" t="s">
        <v>86</v>
      </c>
      <c r="E290" s="85"/>
      <c r="F290" s="102">
        <v>44281</v>
      </c>
      <c r="G290" s="70">
        <v>80000</v>
      </c>
      <c r="H290" s="2"/>
      <c r="I290" s="2">
        <f t="shared" si="13"/>
        <v>80000</v>
      </c>
      <c r="J290" s="85"/>
      <c r="K290" s="4"/>
      <c r="L290" s="85"/>
      <c r="M290" s="87"/>
      <c r="N290" s="103"/>
      <c r="O290" s="86"/>
      <c r="P290" s="87">
        <f t="shared" si="14"/>
        <v>80000</v>
      </c>
    </row>
    <row r="291" spans="1:16" x14ac:dyDescent="0.2">
      <c r="A291" s="85">
        <v>44230</v>
      </c>
      <c r="B291" s="90" t="s">
        <v>204</v>
      </c>
      <c r="C291" s="84" t="s">
        <v>43</v>
      </c>
      <c r="D291" s="3" t="s">
        <v>86</v>
      </c>
      <c r="E291" s="85"/>
      <c r="F291" s="102">
        <v>44281</v>
      </c>
      <c r="G291" s="70">
        <v>80000</v>
      </c>
      <c r="H291" s="2"/>
      <c r="I291" s="2">
        <f t="shared" si="13"/>
        <v>80000</v>
      </c>
      <c r="J291" s="85"/>
      <c r="K291" s="4"/>
      <c r="L291" s="85"/>
      <c r="M291" s="87"/>
      <c r="N291" s="103"/>
      <c r="O291" s="86"/>
      <c r="P291" s="87">
        <f t="shared" si="14"/>
        <v>80000</v>
      </c>
    </row>
    <row r="292" spans="1:16" x14ac:dyDescent="0.2">
      <c r="A292" s="85">
        <v>44231</v>
      </c>
      <c r="B292" s="90" t="s">
        <v>205</v>
      </c>
      <c r="C292" s="84" t="s">
        <v>43</v>
      </c>
      <c r="D292" s="3" t="s">
        <v>86</v>
      </c>
      <c r="E292" s="85"/>
      <c r="F292" s="102">
        <v>44281</v>
      </c>
      <c r="G292" s="70">
        <v>80000</v>
      </c>
      <c r="H292" s="2"/>
      <c r="I292" s="2">
        <f t="shared" si="13"/>
        <v>80000</v>
      </c>
      <c r="J292" s="85"/>
      <c r="K292" s="4"/>
      <c r="L292" s="85"/>
      <c r="M292" s="87"/>
      <c r="N292" s="103"/>
      <c r="O292" s="86"/>
      <c r="P292" s="87">
        <f t="shared" si="14"/>
        <v>80000</v>
      </c>
    </row>
    <row r="293" spans="1:16" x14ac:dyDescent="0.2">
      <c r="A293" s="85">
        <v>44231</v>
      </c>
      <c r="B293" s="90" t="s">
        <v>206</v>
      </c>
      <c r="C293" s="84" t="s">
        <v>43</v>
      </c>
      <c r="D293" s="3" t="s">
        <v>86</v>
      </c>
      <c r="E293" s="85"/>
      <c r="F293" s="102">
        <v>44281</v>
      </c>
      <c r="G293" s="70">
        <v>80000</v>
      </c>
      <c r="H293" s="2"/>
      <c r="I293" s="2">
        <f t="shared" si="13"/>
        <v>80000</v>
      </c>
      <c r="J293" s="85"/>
      <c r="K293" s="4"/>
      <c r="L293" s="85"/>
      <c r="M293" s="87"/>
      <c r="N293" s="103"/>
      <c r="O293" s="86"/>
      <c r="P293" s="87">
        <f t="shared" si="14"/>
        <v>80000</v>
      </c>
    </row>
    <row r="294" spans="1:16" x14ac:dyDescent="0.2">
      <c r="A294" s="85">
        <v>44231</v>
      </c>
      <c r="B294" s="90" t="s">
        <v>207</v>
      </c>
      <c r="C294" s="84" t="s">
        <v>43</v>
      </c>
      <c r="D294" s="3" t="s">
        <v>86</v>
      </c>
      <c r="E294" s="85"/>
      <c r="F294" s="102">
        <v>44281</v>
      </c>
      <c r="G294" s="70">
        <v>80000</v>
      </c>
      <c r="H294" s="2"/>
      <c r="I294" s="2">
        <f t="shared" si="13"/>
        <v>80000</v>
      </c>
      <c r="J294" s="85"/>
      <c r="K294" s="4"/>
      <c r="L294" s="85"/>
      <c r="M294" s="87"/>
      <c r="N294" s="103"/>
      <c r="O294" s="86"/>
      <c r="P294" s="87">
        <f t="shared" si="14"/>
        <v>80000</v>
      </c>
    </row>
    <row r="295" spans="1:16" x14ac:dyDescent="0.2">
      <c r="A295" s="85">
        <v>44232</v>
      </c>
      <c r="B295" s="90" t="s">
        <v>208</v>
      </c>
      <c r="C295" s="84" t="s">
        <v>43</v>
      </c>
      <c r="D295" s="3" t="s">
        <v>86</v>
      </c>
      <c r="E295" s="85"/>
      <c r="F295" s="102">
        <v>44281</v>
      </c>
      <c r="G295" s="70">
        <v>80000</v>
      </c>
      <c r="H295" s="2"/>
      <c r="I295" s="2">
        <f t="shared" si="13"/>
        <v>80000</v>
      </c>
      <c r="J295" s="85"/>
      <c r="K295" s="4"/>
      <c r="L295" s="85"/>
      <c r="M295" s="87"/>
      <c r="N295" s="103"/>
      <c r="O295" s="86"/>
      <c r="P295" s="87">
        <f t="shared" si="14"/>
        <v>80000</v>
      </c>
    </row>
    <row r="296" spans="1:16" x14ac:dyDescent="0.2">
      <c r="A296" s="85">
        <v>44232</v>
      </c>
      <c r="B296" s="90" t="s">
        <v>209</v>
      </c>
      <c r="C296" s="84" t="s">
        <v>43</v>
      </c>
      <c r="D296" s="3" t="s">
        <v>86</v>
      </c>
      <c r="E296" s="85"/>
      <c r="F296" s="102">
        <v>44281</v>
      </c>
      <c r="G296" s="70">
        <v>80000</v>
      </c>
      <c r="H296" s="2"/>
      <c r="I296" s="2">
        <f t="shared" si="13"/>
        <v>80000</v>
      </c>
      <c r="J296" s="85"/>
      <c r="K296" s="4"/>
      <c r="L296" s="85"/>
      <c r="M296" s="87"/>
      <c r="N296" s="103"/>
      <c r="O296" s="86"/>
      <c r="P296" s="87">
        <f t="shared" si="14"/>
        <v>80000</v>
      </c>
    </row>
    <row r="297" spans="1:16" x14ac:dyDescent="0.2">
      <c r="A297" s="85">
        <v>44236</v>
      </c>
      <c r="B297" s="90" t="s">
        <v>210</v>
      </c>
      <c r="C297" s="84" t="s">
        <v>76</v>
      </c>
      <c r="D297" s="3" t="s">
        <v>86</v>
      </c>
      <c r="E297" s="85"/>
      <c r="F297" s="102">
        <v>44281</v>
      </c>
      <c r="G297" s="70">
        <v>80000</v>
      </c>
      <c r="H297" s="2"/>
      <c r="I297" s="2">
        <f t="shared" si="13"/>
        <v>80000</v>
      </c>
      <c r="J297" s="85"/>
      <c r="K297" s="4"/>
      <c r="L297" s="85"/>
      <c r="M297" s="87"/>
      <c r="N297" s="103"/>
      <c r="O297" s="86"/>
      <c r="P297" s="87">
        <f t="shared" si="14"/>
        <v>80000</v>
      </c>
    </row>
    <row r="298" spans="1:16" x14ac:dyDescent="0.2">
      <c r="A298" s="85">
        <v>44237</v>
      </c>
      <c r="B298" s="90" t="s">
        <v>211</v>
      </c>
      <c r="C298" s="84" t="s">
        <v>43</v>
      </c>
      <c r="D298" s="3" t="s">
        <v>86</v>
      </c>
      <c r="E298" s="85"/>
      <c r="F298" s="102">
        <v>44281</v>
      </c>
      <c r="G298" s="70">
        <v>80000</v>
      </c>
      <c r="H298" s="2"/>
      <c r="I298" s="2">
        <f t="shared" si="13"/>
        <v>80000</v>
      </c>
      <c r="J298" s="85"/>
      <c r="K298" s="4"/>
      <c r="L298" s="85"/>
      <c r="M298" s="87"/>
      <c r="N298" s="103"/>
      <c r="O298" s="86"/>
      <c r="P298" s="87">
        <f t="shared" si="14"/>
        <v>80000</v>
      </c>
    </row>
    <row r="299" spans="1:16" x14ac:dyDescent="0.2">
      <c r="A299" s="85">
        <v>44238</v>
      </c>
      <c r="B299" s="90" t="s">
        <v>212</v>
      </c>
      <c r="C299" s="84" t="s">
        <v>43</v>
      </c>
      <c r="D299" s="3" t="s">
        <v>86</v>
      </c>
      <c r="E299" s="85"/>
      <c r="F299" s="102">
        <v>44281</v>
      </c>
      <c r="G299" s="70">
        <v>80000</v>
      </c>
      <c r="H299" s="2"/>
      <c r="I299" s="2">
        <f t="shared" si="13"/>
        <v>80000</v>
      </c>
      <c r="J299" s="85"/>
      <c r="K299" s="4"/>
      <c r="L299" s="85"/>
      <c r="M299" s="87"/>
      <c r="N299" s="103"/>
      <c r="O299" s="86"/>
      <c r="P299" s="87">
        <f t="shared" si="14"/>
        <v>80000</v>
      </c>
    </row>
    <row r="300" spans="1:16" x14ac:dyDescent="0.2">
      <c r="A300" s="85">
        <v>44238</v>
      </c>
      <c r="B300" s="90" t="s">
        <v>213</v>
      </c>
      <c r="C300" s="84" t="s">
        <v>43</v>
      </c>
      <c r="D300" s="3" t="s">
        <v>86</v>
      </c>
      <c r="E300" s="85"/>
      <c r="F300" s="102">
        <v>44281</v>
      </c>
      <c r="G300" s="70">
        <v>80000</v>
      </c>
      <c r="H300" s="2"/>
      <c r="I300" s="2">
        <f t="shared" si="13"/>
        <v>80000</v>
      </c>
      <c r="J300" s="85"/>
      <c r="K300" s="4"/>
      <c r="L300" s="85"/>
      <c r="M300" s="87"/>
      <c r="N300" s="103"/>
      <c r="O300" s="86"/>
      <c r="P300" s="87">
        <f t="shared" si="14"/>
        <v>80000</v>
      </c>
    </row>
    <row r="301" spans="1:16" x14ac:dyDescent="0.2">
      <c r="A301" s="85">
        <v>44239</v>
      </c>
      <c r="B301" s="90" t="s">
        <v>214</v>
      </c>
      <c r="C301" s="84" t="s">
        <v>43</v>
      </c>
      <c r="D301" s="3" t="s">
        <v>86</v>
      </c>
      <c r="E301" s="85"/>
      <c r="F301" s="102">
        <v>44281</v>
      </c>
      <c r="G301" s="70">
        <v>80000</v>
      </c>
      <c r="H301" s="2"/>
      <c r="I301" s="2">
        <f t="shared" si="13"/>
        <v>80000</v>
      </c>
      <c r="J301" s="85"/>
      <c r="K301" s="4"/>
      <c r="L301" s="85"/>
      <c r="M301" s="87"/>
      <c r="N301" s="103"/>
      <c r="O301" s="86"/>
      <c r="P301" s="87">
        <f t="shared" si="14"/>
        <v>80000</v>
      </c>
    </row>
    <row r="302" spans="1:16" x14ac:dyDescent="0.2">
      <c r="A302" s="85">
        <v>44239</v>
      </c>
      <c r="B302" s="90" t="s">
        <v>215</v>
      </c>
      <c r="C302" s="84" t="s">
        <v>43</v>
      </c>
      <c r="D302" s="3" t="s">
        <v>86</v>
      </c>
      <c r="E302" s="85"/>
      <c r="F302" s="102">
        <v>44281</v>
      </c>
      <c r="G302" s="70">
        <v>80000</v>
      </c>
      <c r="H302" s="2"/>
      <c r="I302" s="2">
        <f t="shared" si="13"/>
        <v>80000</v>
      </c>
      <c r="J302" s="85"/>
      <c r="K302" s="4"/>
      <c r="L302" s="85"/>
      <c r="M302" s="87"/>
      <c r="N302" s="103"/>
      <c r="O302" s="86"/>
      <c r="P302" s="87">
        <f t="shared" si="14"/>
        <v>80000</v>
      </c>
    </row>
    <row r="303" spans="1:16" x14ac:dyDescent="0.2">
      <c r="A303" s="85">
        <v>44243</v>
      </c>
      <c r="B303" s="90" t="s">
        <v>216</v>
      </c>
      <c r="C303" s="84" t="s">
        <v>43</v>
      </c>
      <c r="D303" s="3" t="s">
        <v>86</v>
      </c>
      <c r="E303" s="85"/>
      <c r="F303" s="102">
        <v>44281</v>
      </c>
      <c r="G303" s="70">
        <v>80000</v>
      </c>
      <c r="H303" s="2"/>
      <c r="I303" s="2">
        <f t="shared" si="13"/>
        <v>80000</v>
      </c>
      <c r="J303" s="85"/>
      <c r="K303" s="4"/>
      <c r="L303" s="85"/>
      <c r="M303" s="87"/>
      <c r="N303" s="103"/>
      <c r="O303" s="86"/>
      <c r="P303" s="87">
        <f t="shared" si="14"/>
        <v>80000</v>
      </c>
    </row>
    <row r="304" spans="1:16" x14ac:dyDescent="0.2">
      <c r="A304" s="85">
        <v>44249</v>
      </c>
      <c r="B304" s="90" t="s">
        <v>217</v>
      </c>
      <c r="C304" s="84" t="s">
        <v>43</v>
      </c>
      <c r="D304" s="3" t="s">
        <v>86</v>
      </c>
      <c r="E304" s="85"/>
      <c r="F304" s="102">
        <v>44281</v>
      </c>
      <c r="G304" s="70">
        <v>80000</v>
      </c>
      <c r="H304" s="2"/>
      <c r="I304" s="2">
        <f t="shared" si="13"/>
        <v>80000</v>
      </c>
      <c r="J304" s="85"/>
      <c r="K304" s="4"/>
      <c r="L304" s="85"/>
      <c r="M304" s="87"/>
      <c r="N304" s="103"/>
      <c r="O304" s="86"/>
      <c r="P304" s="87">
        <f t="shared" si="14"/>
        <v>80000</v>
      </c>
    </row>
    <row r="305" spans="1:16" x14ac:dyDescent="0.2">
      <c r="A305" s="85">
        <v>44249</v>
      </c>
      <c r="B305" s="90">
        <v>500040</v>
      </c>
      <c r="C305" s="84">
        <v>15104</v>
      </c>
      <c r="D305" s="3" t="s">
        <v>153</v>
      </c>
      <c r="E305" s="85"/>
      <c r="F305" s="102">
        <v>44281</v>
      </c>
      <c r="G305" s="70">
        <v>81686707</v>
      </c>
      <c r="H305" s="2"/>
      <c r="I305" s="2">
        <f t="shared" si="13"/>
        <v>81686707</v>
      </c>
      <c r="J305" s="85">
        <v>44232</v>
      </c>
      <c r="K305" s="4">
        <v>81686707</v>
      </c>
      <c r="L305" s="85"/>
      <c r="M305" s="87"/>
      <c r="N305" s="103"/>
      <c r="O305" s="86"/>
      <c r="P305" s="87">
        <f t="shared" si="14"/>
        <v>0</v>
      </c>
    </row>
    <row r="306" spans="1:16" x14ac:dyDescent="0.2">
      <c r="A306" s="85">
        <v>44249</v>
      </c>
      <c r="B306" s="90">
        <v>500041</v>
      </c>
      <c r="C306" s="84">
        <v>15109</v>
      </c>
      <c r="D306" s="3" t="s">
        <v>155</v>
      </c>
      <c r="E306" s="85"/>
      <c r="F306" s="102">
        <v>44281</v>
      </c>
      <c r="G306" s="70">
        <v>22312095</v>
      </c>
      <c r="H306" s="2"/>
      <c r="I306" s="2">
        <f t="shared" si="13"/>
        <v>22312095</v>
      </c>
      <c r="J306" s="6">
        <v>44232</v>
      </c>
      <c r="K306" s="4">
        <v>22312095</v>
      </c>
      <c r="L306" s="85"/>
      <c r="M306" s="87"/>
      <c r="N306" s="103"/>
      <c r="O306" s="86"/>
      <c r="P306" s="87">
        <f t="shared" si="14"/>
        <v>0</v>
      </c>
    </row>
    <row r="307" spans="1:16" x14ac:dyDescent="0.2">
      <c r="A307" s="85"/>
      <c r="B307" s="90"/>
      <c r="C307" s="84"/>
      <c r="D307" s="3"/>
      <c r="E307" s="85"/>
      <c r="F307" s="102"/>
      <c r="G307" s="70"/>
      <c r="H307" s="2"/>
      <c r="I307" s="2"/>
      <c r="J307" s="7">
        <v>44232</v>
      </c>
      <c r="K307" s="8">
        <f>+K305+K306+M281</f>
        <v>104056167</v>
      </c>
      <c r="L307" s="85"/>
      <c r="M307" s="87"/>
      <c r="N307" s="103"/>
      <c r="O307" s="86"/>
      <c r="P307" s="87"/>
    </row>
    <row r="308" spans="1:16" x14ac:dyDescent="0.2">
      <c r="A308" s="85">
        <v>44250</v>
      </c>
      <c r="B308" s="90" t="s">
        <v>218</v>
      </c>
      <c r="C308" s="84" t="s">
        <v>43</v>
      </c>
      <c r="D308" s="3" t="s">
        <v>86</v>
      </c>
      <c r="E308" s="85"/>
      <c r="F308" s="102">
        <v>44281</v>
      </c>
      <c r="G308" s="70">
        <v>80000</v>
      </c>
      <c r="H308" s="2"/>
      <c r="I308" s="2">
        <f t="shared" ref="I308:I313" si="15">G308-H308</f>
        <v>80000</v>
      </c>
      <c r="J308" s="85"/>
      <c r="K308" s="4"/>
      <c r="L308" s="85"/>
      <c r="M308" s="87"/>
      <c r="N308" s="103"/>
      <c r="O308" s="86"/>
      <c r="P308" s="87">
        <f t="shared" ref="P308:P313" si="16">I308-K308-M308-O308</f>
        <v>80000</v>
      </c>
    </row>
    <row r="309" spans="1:16" x14ac:dyDescent="0.2">
      <c r="A309" s="85">
        <v>44250</v>
      </c>
      <c r="B309" s="90" t="s">
        <v>219</v>
      </c>
      <c r="C309" s="84" t="s">
        <v>43</v>
      </c>
      <c r="D309" s="3" t="s">
        <v>86</v>
      </c>
      <c r="E309" s="85"/>
      <c r="F309" s="102">
        <v>44281</v>
      </c>
      <c r="G309" s="70">
        <v>80000</v>
      </c>
      <c r="H309" s="2"/>
      <c r="I309" s="2">
        <f t="shared" si="15"/>
        <v>80000</v>
      </c>
      <c r="J309" s="85"/>
      <c r="K309" s="4"/>
      <c r="L309" s="85"/>
      <c r="M309" s="87"/>
      <c r="N309" s="103"/>
      <c r="O309" s="86"/>
      <c r="P309" s="87">
        <f t="shared" si="16"/>
        <v>80000</v>
      </c>
    </row>
    <row r="310" spans="1:16" x14ac:dyDescent="0.2">
      <c r="A310" s="85">
        <v>44251</v>
      </c>
      <c r="B310" s="90" t="s">
        <v>220</v>
      </c>
      <c r="C310" s="84" t="s">
        <v>43</v>
      </c>
      <c r="D310" s="3" t="s">
        <v>86</v>
      </c>
      <c r="E310" s="85"/>
      <c r="F310" s="102">
        <v>44281</v>
      </c>
      <c r="G310" s="70">
        <v>80000</v>
      </c>
      <c r="H310" s="2"/>
      <c r="I310" s="2">
        <f t="shared" si="15"/>
        <v>80000</v>
      </c>
      <c r="J310" s="85"/>
      <c r="K310" s="4"/>
      <c r="L310" s="85"/>
      <c r="M310" s="87"/>
      <c r="N310" s="103"/>
      <c r="O310" s="86"/>
      <c r="P310" s="87">
        <f t="shared" si="16"/>
        <v>80000</v>
      </c>
    </row>
    <row r="311" spans="1:16" x14ac:dyDescent="0.2">
      <c r="A311" s="85">
        <v>44251</v>
      </c>
      <c r="B311" s="90" t="s">
        <v>221</v>
      </c>
      <c r="C311" s="84" t="s">
        <v>43</v>
      </c>
      <c r="D311" s="26" t="s">
        <v>222</v>
      </c>
      <c r="E311" s="85"/>
      <c r="F311" s="23"/>
      <c r="G311" s="70">
        <v>0</v>
      </c>
      <c r="H311" s="2"/>
      <c r="I311" s="2">
        <f t="shared" si="15"/>
        <v>0</v>
      </c>
      <c r="J311" s="85"/>
      <c r="K311" s="4"/>
      <c r="L311" s="85"/>
      <c r="M311" s="87"/>
      <c r="N311" s="103"/>
      <c r="O311" s="86"/>
      <c r="P311" s="87">
        <f t="shared" si="16"/>
        <v>0</v>
      </c>
    </row>
    <row r="312" spans="1:16" x14ac:dyDescent="0.2">
      <c r="A312" s="85">
        <v>44281</v>
      </c>
      <c r="B312" s="90">
        <v>500051</v>
      </c>
      <c r="C312" s="21">
        <v>15104</v>
      </c>
      <c r="D312" s="3" t="s">
        <v>153</v>
      </c>
      <c r="E312" s="85"/>
      <c r="F312" s="85">
        <v>44281</v>
      </c>
      <c r="G312" s="22">
        <v>82027128</v>
      </c>
      <c r="H312" s="2"/>
      <c r="I312" s="2">
        <f t="shared" si="15"/>
        <v>82027128</v>
      </c>
      <c r="J312" s="6">
        <v>44260</v>
      </c>
      <c r="K312" s="4">
        <v>80349228</v>
      </c>
      <c r="L312" s="85"/>
      <c r="M312" s="87"/>
      <c r="N312" s="103"/>
      <c r="O312" s="86"/>
      <c r="P312" s="87">
        <f t="shared" si="16"/>
        <v>1677900</v>
      </c>
    </row>
    <row r="313" spans="1:16" x14ac:dyDescent="0.2">
      <c r="A313" s="85">
        <v>44281</v>
      </c>
      <c r="B313" s="90">
        <v>500050</v>
      </c>
      <c r="C313" s="21">
        <v>15109</v>
      </c>
      <c r="D313" s="3" t="s">
        <v>155</v>
      </c>
      <c r="E313" s="85"/>
      <c r="F313" s="85">
        <v>44281</v>
      </c>
      <c r="G313" s="22">
        <v>22405079</v>
      </c>
      <c r="H313" s="2"/>
      <c r="I313" s="2">
        <f t="shared" si="15"/>
        <v>22405079</v>
      </c>
      <c r="J313" s="6">
        <v>44260</v>
      </c>
      <c r="K313" s="4">
        <v>21113684</v>
      </c>
      <c r="L313" s="85"/>
      <c r="M313" s="87"/>
      <c r="N313" s="103"/>
      <c r="O313" s="86"/>
      <c r="P313" s="87">
        <f t="shared" si="16"/>
        <v>1291395</v>
      </c>
    </row>
    <row r="314" spans="1:16" x14ac:dyDescent="0.2">
      <c r="A314" s="85"/>
      <c r="B314" s="90"/>
      <c r="C314" s="21"/>
      <c r="D314" s="3"/>
      <c r="E314" s="85"/>
      <c r="F314" s="85"/>
      <c r="G314" s="22"/>
      <c r="H314" s="2"/>
      <c r="I314" s="2"/>
      <c r="J314" s="7">
        <v>44260</v>
      </c>
      <c r="K314" s="8">
        <f>SUM(K312:K313)</f>
        <v>101462912</v>
      </c>
      <c r="L314" s="85"/>
      <c r="M314" s="87"/>
      <c r="N314" s="103"/>
      <c r="O314" s="86"/>
      <c r="P314" s="87"/>
    </row>
    <row r="315" spans="1:16" x14ac:dyDescent="0.2">
      <c r="A315" s="85">
        <v>44256</v>
      </c>
      <c r="B315" s="90" t="s">
        <v>223</v>
      </c>
      <c r="C315" s="21" t="s">
        <v>43</v>
      </c>
      <c r="D315" s="3" t="s">
        <v>86</v>
      </c>
      <c r="E315" s="85"/>
      <c r="F315" s="85">
        <v>44294</v>
      </c>
      <c r="G315" s="22">
        <v>80000</v>
      </c>
      <c r="H315" s="2"/>
      <c r="I315" s="2">
        <f t="shared" ref="I315:I376" si="17">G315-H315</f>
        <v>80000</v>
      </c>
      <c r="J315" s="85"/>
      <c r="K315" s="4"/>
      <c r="L315" s="85"/>
      <c r="M315" s="87"/>
      <c r="N315" s="103"/>
      <c r="O315" s="86"/>
      <c r="P315" s="86">
        <f t="shared" ref="P315:P376" si="18">I315-K315-M315-O315</f>
        <v>80000</v>
      </c>
    </row>
    <row r="316" spans="1:16" x14ac:dyDescent="0.2">
      <c r="A316" s="19">
        <v>44259</v>
      </c>
      <c r="B316" s="21" t="s">
        <v>224</v>
      </c>
      <c r="C316" s="21" t="s">
        <v>43</v>
      </c>
      <c r="D316" s="3" t="s">
        <v>86</v>
      </c>
      <c r="E316" s="85"/>
      <c r="F316" s="85">
        <v>44294</v>
      </c>
      <c r="G316" s="22">
        <v>80000</v>
      </c>
      <c r="H316" s="2"/>
      <c r="I316" s="2">
        <f t="shared" si="17"/>
        <v>80000</v>
      </c>
      <c r="J316" s="85"/>
      <c r="K316" s="4"/>
      <c r="L316" s="85"/>
      <c r="M316" s="87"/>
      <c r="N316" s="103"/>
      <c r="O316" s="86"/>
      <c r="P316" s="86">
        <f t="shared" si="18"/>
        <v>80000</v>
      </c>
    </row>
    <row r="317" spans="1:16" x14ac:dyDescent="0.2">
      <c r="A317" s="19">
        <v>44263</v>
      </c>
      <c r="B317" s="21" t="s">
        <v>225</v>
      </c>
      <c r="C317" s="21" t="s">
        <v>43</v>
      </c>
      <c r="D317" s="3" t="s">
        <v>86</v>
      </c>
      <c r="E317" s="85"/>
      <c r="F317" s="85">
        <v>44294</v>
      </c>
      <c r="G317" s="22">
        <v>80000</v>
      </c>
      <c r="H317" s="2"/>
      <c r="I317" s="2">
        <f t="shared" si="17"/>
        <v>80000</v>
      </c>
      <c r="J317" s="85"/>
      <c r="K317" s="4"/>
      <c r="L317" s="85"/>
      <c r="M317" s="87"/>
      <c r="N317" s="103"/>
      <c r="O317" s="86"/>
      <c r="P317" s="86">
        <f t="shared" si="18"/>
        <v>80000</v>
      </c>
    </row>
    <row r="318" spans="1:16" x14ac:dyDescent="0.2">
      <c r="A318" s="19">
        <v>44273</v>
      </c>
      <c r="B318" s="21" t="s">
        <v>226</v>
      </c>
      <c r="C318" s="21" t="s">
        <v>43</v>
      </c>
      <c r="D318" s="3" t="s">
        <v>86</v>
      </c>
      <c r="E318" s="85"/>
      <c r="F318" s="85">
        <v>44294</v>
      </c>
      <c r="G318" s="22">
        <v>80000</v>
      </c>
      <c r="H318" s="2"/>
      <c r="I318" s="2">
        <f t="shared" si="17"/>
        <v>80000</v>
      </c>
      <c r="J318" s="85"/>
      <c r="K318" s="4"/>
      <c r="L318" s="85"/>
      <c r="M318" s="87"/>
      <c r="N318" s="103"/>
      <c r="O318" s="86"/>
      <c r="P318" s="86">
        <f t="shared" si="18"/>
        <v>80000</v>
      </c>
    </row>
    <row r="319" spans="1:16" x14ac:dyDescent="0.2">
      <c r="A319" s="19">
        <v>44273</v>
      </c>
      <c r="B319" s="21" t="s">
        <v>227</v>
      </c>
      <c r="C319" s="21" t="s">
        <v>43</v>
      </c>
      <c r="D319" s="3" t="s">
        <v>86</v>
      </c>
      <c r="E319" s="85"/>
      <c r="F319" s="85">
        <v>44294</v>
      </c>
      <c r="G319" s="22">
        <v>80000</v>
      </c>
      <c r="H319" s="2"/>
      <c r="I319" s="2">
        <f t="shared" si="17"/>
        <v>80000</v>
      </c>
      <c r="J319" s="85"/>
      <c r="K319" s="4"/>
      <c r="L319" s="85"/>
      <c r="M319" s="87"/>
      <c r="N319" s="103"/>
      <c r="O319" s="86"/>
      <c r="P319" s="86">
        <f t="shared" si="18"/>
        <v>80000</v>
      </c>
    </row>
    <row r="320" spans="1:16" x14ac:dyDescent="0.2">
      <c r="A320" s="19">
        <v>44273</v>
      </c>
      <c r="B320" s="21" t="s">
        <v>228</v>
      </c>
      <c r="C320" s="21" t="s">
        <v>43</v>
      </c>
      <c r="D320" s="3" t="s">
        <v>86</v>
      </c>
      <c r="E320" s="85"/>
      <c r="F320" s="85">
        <v>44294</v>
      </c>
      <c r="G320" s="22">
        <v>80000</v>
      </c>
      <c r="H320" s="2"/>
      <c r="I320" s="2">
        <f t="shared" si="17"/>
        <v>80000</v>
      </c>
      <c r="J320" s="85"/>
      <c r="K320" s="4"/>
      <c r="L320" s="85"/>
      <c r="M320" s="87"/>
      <c r="N320" s="103"/>
      <c r="O320" s="86"/>
      <c r="P320" s="86">
        <f t="shared" si="18"/>
        <v>80000</v>
      </c>
    </row>
    <row r="321" spans="1:16" x14ac:dyDescent="0.2">
      <c r="A321" s="19">
        <v>44278</v>
      </c>
      <c r="B321" s="21" t="s">
        <v>229</v>
      </c>
      <c r="C321" s="21" t="s">
        <v>43</v>
      </c>
      <c r="D321" s="3" t="s">
        <v>86</v>
      </c>
      <c r="E321" s="85"/>
      <c r="F321" s="85">
        <v>44294</v>
      </c>
      <c r="G321" s="22">
        <v>80000</v>
      </c>
      <c r="H321" s="2"/>
      <c r="I321" s="2">
        <f t="shared" si="17"/>
        <v>80000</v>
      </c>
      <c r="J321" s="85"/>
      <c r="K321" s="4"/>
      <c r="L321" s="85"/>
      <c r="M321" s="87"/>
      <c r="N321" s="103"/>
      <c r="O321" s="86"/>
      <c r="P321" s="86">
        <f t="shared" si="18"/>
        <v>80000</v>
      </c>
    </row>
    <row r="322" spans="1:16" x14ac:dyDescent="0.2">
      <c r="A322" s="19">
        <v>44279</v>
      </c>
      <c r="B322" s="21" t="s">
        <v>230</v>
      </c>
      <c r="C322" s="21" t="s">
        <v>43</v>
      </c>
      <c r="D322" s="3" t="s">
        <v>86</v>
      </c>
      <c r="E322" s="85"/>
      <c r="F322" s="85">
        <v>44294</v>
      </c>
      <c r="G322" s="22">
        <v>80000</v>
      </c>
      <c r="H322" s="2"/>
      <c r="I322" s="2">
        <f t="shared" si="17"/>
        <v>80000</v>
      </c>
      <c r="J322" s="85"/>
      <c r="K322" s="4"/>
      <c r="L322" s="85"/>
      <c r="M322" s="87"/>
      <c r="N322" s="103"/>
      <c r="O322" s="86"/>
      <c r="P322" s="86">
        <f t="shared" si="18"/>
        <v>80000</v>
      </c>
    </row>
    <row r="323" spans="1:16" x14ac:dyDescent="0.2">
      <c r="A323" s="19">
        <v>44279</v>
      </c>
      <c r="B323" s="21" t="s">
        <v>231</v>
      </c>
      <c r="C323" s="21" t="s">
        <v>43</v>
      </c>
      <c r="D323" s="3" t="s">
        <v>86</v>
      </c>
      <c r="E323" s="85"/>
      <c r="F323" s="85">
        <v>44294</v>
      </c>
      <c r="G323" s="22">
        <v>80000</v>
      </c>
      <c r="H323" s="2"/>
      <c r="I323" s="2">
        <f t="shared" si="17"/>
        <v>80000</v>
      </c>
      <c r="J323" s="85"/>
      <c r="K323" s="4"/>
      <c r="L323" s="85"/>
      <c r="M323" s="87"/>
      <c r="N323" s="103"/>
      <c r="O323" s="86"/>
      <c r="P323" s="86">
        <f t="shared" si="18"/>
        <v>80000</v>
      </c>
    </row>
    <row r="324" spans="1:16" x14ac:dyDescent="0.2">
      <c r="A324" s="19">
        <v>44284</v>
      </c>
      <c r="B324" s="21" t="s">
        <v>232</v>
      </c>
      <c r="C324" s="21" t="s">
        <v>43</v>
      </c>
      <c r="D324" s="3" t="s">
        <v>86</v>
      </c>
      <c r="E324" s="85"/>
      <c r="F324" s="85">
        <v>44294</v>
      </c>
      <c r="G324" s="22">
        <v>80000</v>
      </c>
      <c r="H324" s="2"/>
      <c r="I324" s="2">
        <f t="shared" si="17"/>
        <v>80000</v>
      </c>
      <c r="J324" s="85"/>
      <c r="K324" s="4"/>
      <c r="L324" s="85"/>
      <c r="M324" s="87"/>
      <c r="N324" s="103"/>
      <c r="O324" s="86"/>
      <c r="P324" s="86">
        <f t="shared" si="18"/>
        <v>80000</v>
      </c>
    </row>
    <row r="325" spans="1:16" x14ac:dyDescent="0.2">
      <c r="A325" s="19">
        <v>44284</v>
      </c>
      <c r="B325" s="21" t="s">
        <v>233</v>
      </c>
      <c r="C325" s="21" t="s">
        <v>43</v>
      </c>
      <c r="D325" s="3" t="s">
        <v>86</v>
      </c>
      <c r="E325" s="85"/>
      <c r="F325" s="85">
        <v>44294</v>
      </c>
      <c r="G325" s="22">
        <v>80000</v>
      </c>
      <c r="H325" s="2"/>
      <c r="I325" s="2">
        <f t="shared" si="17"/>
        <v>80000</v>
      </c>
      <c r="J325" s="85"/>
      <c r="K325" s="4"/>
      <c r="L325" s="85"/>
      <c r="M325" s="87"/>
      <c r="N325" s="103"/>
      <c r="O325" s="86"/>
      <c r="P325" s="86">
        <f t="shared" si="18"/>
        <v>80000</v>
      </c>
    </row>
    <row r="326" spans="1:16" x14ac:dyDescent="0.2">
      <c r="A326" s="19">
        <v>44284</v>
      </c>
      <c r="B326" s="21" t="s">
        <v>234</v>
      </c>
      <c r="C326" s="21" t="s">
        <v>43</v>
      </c>
      <c r="D326" s="3" t="s">
        <v>86</v>
      </c>
      <c r="E326" s="85"/>
      <c r="F326" s="85">
        <v>44294</v>
      </c>
      <c r="G326" s="22">
        <v>80000</v>
      </c>
      <c r="H326" s="2"/>
      <c r="I326" s="2">
        <f t="shared" si="17"/>
        <v>80000</v>
      </c>
      <c r="J326" s="85"/>
      <c r="K326" s="4"/>
      <c r="L326" s="85"/>
      <c r="M326" s="87"/>
      <c r="N326" s="103"/>
      <c r="O326" s="86"/>
      <c r="P326" s="86">
        <f t="shared" si="18"/>
        <v>80000</v>
      </c>
    </row>
    <row r="327" spans="1:16" x14ac:dyDescent="0.2">
      <c r="A327" s="19">
        <v>44313.367615740739</v>
      </c>
      <c r="B327" s="20" t="s">
        <v>235</v>
      </c>
      <c r="C327" s="21" t="s">
        <v>43</v>
      </c>
      <c r="D327" s="3" t="s">
        <v>86</v>
      </c>
      <c r="E327" s="85"/>
      <c r="F327" s="23"/>
      <c r="G327" s="22">
        <v>80000</v>
      </c>
      <c r="H327" s="2"/>
      <c r="I327" s="2">
        <f t="shared" si="17"/>
        <v>80000</v>
      </c>
      <c r="J327" s="85"/>
      <c r="K327" s="4"/>
      <c r="L327" s="85"/>
      <c r="M327" s="87"/>
      <c r="N327" s="103"/>
      <c r="O327" s="86"/>
      <c r="P327" s="86">
        <f t="shared" si="18"/>
        <v>80000</v>
      </c>
    </row>
    <row r="328" spans="1:16" x14ac:dyDescent="0.2">
      <c r="A328" s="19">
        <v>44291.452696759261</v>
      </c>
      <c r="B328" s="20" t="s">
        <v>236</v>
      </c>
      <c r="C328" s="21" t="s">
        <v>43</v>
      </c>
      <c r="D328" s="3" t="s">
        <v>86</v>
      </c>
      <c r="E328" s="85"/>
      <c r="F328" s="23"/>
      <c r="G328" s="22">
        <v>80000</v>
      </c>
      <c r="H328" s="2"/>
      <c r="I328" s="2">
        <f t="shared" si="17"/>
        <v>80000</v>
      </c>
      <c r="J328" s="85"/>
      <c r="K328" s="4"/>
      <c r="L328" s="85"/>
      <c r="M328" s="87"/>
      <c r="N328" s="103"/>
      <c r="O328" s="86"/>
      <c r="P328" s="86">
        <f t="shared" si="18"/>
        <v>80000</v>
      </c>
    </row>
    <row r="329" spans="1:16" x14ac:dyDescent="0.2">
      <c r="A329" s="19">
        <v>44291.473009259258</v>
      </c>
      <c r="B329" s="20" t="s">
        <v>237</v>
      </c>
      <c r="C329" s="21" t="s">
        <v>43</v>
      </c>
      <c r="D329" s="3" t="s">
        <v>86</v>
      </c>
      <c r="E329" s="85"/>
      <c r="F329" s="23"/>
      <c r="G329" s="22">
        <v>80000</v>
      </c>
      <c r="H329" s="2"/>
      <c r="I329" s="2">
        <f t="shared" si="17"/>
        <v>80000</v>
      </c>
      <c r="J329" s="85"/>
      <c r="K329" s="4"/>
      <c r="L329" s="85"/>
      <c r="M329" s="87"/>
      <c r="N329" s="103"/>
      <c r="O329" s="86"/>
      <c r="P329" s="86">
        <f t="shared" si="18"/>
        <v>80000</v>
      </c>
    </row>
    <row r="330" spans="1:16" x14ac:dyDescent="0.2">
      <c r="A330" s="19">
        <v>44293.315208333333</v>
      </c>
      <c r="B330" s="20" t="s">
        <v>238</v>
      </c>
      <c r="C330" s="21" t="s">
        <v>43</v>
      </c>
      <c r="D330" s="3" t="s">
        <v>86</v>
      </c>
      <c r="E330" s="85"/>
      <c r="F330" s="23"/>
      <c r="G330" s="22">
        <v>80000</v>
      </c>
      <c r="H330" s="2"/>
      <c r="I330" s="2">
        <f t="shared" si="17"/>
        <v>80000</v>
      </c>
      <c r="J330" s="85"/>
      <c r="K330" s="4"/>
      <c r="L330" s="85"/>
      <c r="M330" s="87"/>
      <c r="N330" s="103"/>
      <c r="O330" s="86"/>
      <c r="P330" s="86">
        <f t="shared" si="18"/>
        <v>80000</v>
      </c>
    </row>
    <row r="331" spans="1:16" x14ac:dyDescent="0.2">
      <c r="A331" s="19">
        <v>44293.553449074076</v>
      </c>
      <c r="B331" s="20" t="s">
        <v>239</v>
      </c>
      <c r="C331" s="21" t="s">
        <v>43</v>
      </c>
      <c r="D331" s="3" t="s">
        <v>86</v>
      </c>
      <c r="E331" s="85"/>
      <c r="F331" s="23"/>
      <c r="G331" s="22">
        <v>80000</v>
      </c>
      <c r="H331" s="2"/>
      <c r="I331" s="2">
        <f t="shared" si="17"/>
        <v>80000</v>
      </c>
      <c r="J331" s="85"/>
      <c r="K331" s="4"/>
      <c r="L331" s="85"/>
      <c r="M331" s="87"/>
      <c r="N331" s="103"/>
      <c r="O331" s="86"/>
      <c r="P331" s="86">
        <f t="shared" si="18"/>
        <v>80000</v>
      </c>
    </row>
    <row r="332" spans="1:16" x14ac:dyDescent="0.2">
      <c r="A332" s="19">
        <v>44293.554594907408</v>
      </c>
      <c r="B332" s="20" t="s">
        <v>240</v>
      </c>
      <c r="C332" s="21" t="s">
        <v>43</v>
      </c>
      <c r="D332" s="3" t="s">
        <v>86</v>
      </c>
      <c r="E332" s="85"/>
      <c r="F332" s="23"/>
      <c r="G332" s="22">
        <v>80000</v>
      </c>
      <c r="H332" s="2"/>
      <c r="I332" s="2">
        <f t="shared" si="17"/>
        <v>80000</v>
      </c>
      <c r="J332" s="85"/>
      <c r="K332" s="4"/>
      <c r="L332" s="85"/>
      <c r="M332" s="87"/>
      <c r="N332" s="103"/>
      <c r="O332" s="86"/>
      <c r="P332" s="86">
        <f t="shared" si="18"/>
        <v>80000</v>
      </c>
    </row>
    <row r="333" spans="1:16" x14ac:dyDescent="0.2">
      <c r="A333" s="19">
        <v>44298.439976851849</v>
      </c>
      <c r="B333" s="20" t="s">
        <v>241</v>
      </c>
      <c r="C333" s="21" t="s">
        <v>43</v>
      </c>
      <c r="D333" s="3" t="s">
        <v>86</v>
      </c>
      <c r="E333" s="85"/>
      <c r="F333" s="23"/>
      <c r="G333" s="22">
        <v>80000</v>
      </c>
      <c r="H333" s="2"/>
      <c r="I333" s="2">
        <f t="shared" si="17"/>
        <v>80000</v>
      </c>
      <c r="J333" s="85"/>
      <c r="K333" s="4"/>
      <c r="L333" s="85"/>
      <c r="M333" s="87"/>
      <c r="N333" s="103"/>
      <c r="O333" s="86"/>
      <c r="P333" s="86">
        <f t="shared" si="18"/>
        <v>80000</v>
      </c>
    </row>
    <row r="334" spans="1:16" x14ac:dyDescent="0.2">
      <c r="A334" s="19">
        <v>44301.277511574073</v>
      </c>
      <c r="B334" s="20" t="s">
        <v>242</v>
      </c>
      <c r="C334" s="21" t="s">
        <v>43</v>
      </c>
      <c r="D334" s="3" t="s">
        <v>86</v>
      </c>
      <c r="E334" s="85"/>
      <c r="F334" s="23"/>
      <c r="G334" s="22">
        <v>80000</v>
      </c>
      <c r="H334" s="2"/>
      <c r="I334" s="2">
        <f t="shared" si="17"/>
        <v>80000</v>
      </c>
      <c r="J334" s="85"/>
      <c r="K334" s="4"/>
      <c r="L334" s="85"/>
      <c r="M334" s="87"/>
      <c r="N334" s="103"/>
      <c r="O334" s="86"/>
      <c r="P334" s="86">
        <f t="shared" si="18"/>
        <v>80000</v>
      </c>
    </row>
    <row r="335" spans="1:16" x14ac:dyDescent="0.2">
      <c r="A335" s="19">
        <v>44301.285555555558</v>
      </c>
      <c r="B335" s="20" t="s">
        <v>243</v>
      </c>
      <c r="C335" s="21" t="s">
        <v>43</v>
      </c>
      <c r="D335" s="3" t="s">
        <v>86</v>
      </c>
      <c r="E335" s="85"/>
      <c r="F335" s="23"/>
      <c r="G335" s="22">
        <v>80000</v>
      </c>
      <c r="H335" s="2"/>
      <c r="I335" s="2">
        <f t="shared" si="17"/>
        <v>80000</v>
      </c>
      <c r="J335" s="85"/>
      <c r="K335" s="4"/>
      <c r="L335" s="85"/>
      <c r="M335" s="87"/>
      <c r="N335" s="103"/>
      <c r="O335" s="86"/>
      <c r="P335" s="86">
        <f t="shared" si="18"/>
        <v>80000</v>
      </c>
    </row>
    <row r="336" spans="1:16" x14ac:dyDescent="0.2">
      <c r="A336" s="19">
        <v>44301.565833333334</v>
      </c>
      <c r="B336" s="20" t="s">
        <v>244</v>
      </c>
      <c r="C336" s="21" t="s">
        <v>43</v>
      </c>
      <c r="D336" s="3" t="s">
        <v>86</v>
      </c>
      <c r="E336" s="85"/>
      <c r="F336" s="23"/>
      <c r="G336" s="22">
        <v>80000</v>
      </c>
      <c r="H336" s="2"/>
      <c r="I336" s="2">
        <f t="shared" si="17"/>
        <v>80000</v>
      </c>
      <c r="J336" s="85"/>
      <c r="K336" s="4"/>
      <c r="L336" s="85"/>
      <c r="M336" s="87"/>
      <c r="N336" s="103"/>
      <c r="O336" s="86"/>
      <c r="P336" s="86">
        <f t="shared" si="18"/>
        <v>80000</v>
      </c>
    </row>
    <row r="337" spans="1:16" x14ac:dyDescent="0.2">
      <c r="A337" s="19">
        <v>44302.354143518518</v>
      </c>
      <c r="B337" s="20" t="s">
        <v>245</v>
      </c>
      <c r="C337" s="21" t="s">
        <v>43</v>
      </c>
      <c r="D337" s="3" t="s">
        <v>86</v>
      </c>
      <c r="E337" s="85"/>
      <c r="F337" s="23"/>
      <c r="G337" s="22">
        <v>80000</v>
      </c>
      <c r="H337" s="2"/>
      <c r="I337" s="2">
        <f t="shared" si="17"/>
        <v>80000</v>
      </c>
      <c r="J337" s="85"/>
      <c r="K337" s="4"/>
      <c r="L337" s="85"/>
      <c r="M337" s="87"/>
      <c r="N337" s="103"/>
      <c r="O337" s="86"/>
      <c r="P337" s="86">
        <f t="shared" si="18"/>
        <v>80000</v>
      </c>
    </row>
    <row r="338" spans="1:16" x14ac:dyDescent="0.2">
      <c r="A338" s="19">
        <v>44305.494398148148</v>
      </c>
      <c r="B338" s="20" t="s">
        <v>246</v>
      </c>
      <c r="C338" s="21" t="s">
        <v>43</v>
      </c>
      <c r="D338" s="3" t="s">
        <v>86</v>
      </c>
      <c r="E338" s="85"/>
      <c r="F338" s="23"/>
      <c r="G338" s="22">
        <v>80000</v>
      </c>
      <c r="H338" s="2"/>
      <c r="I338" s="2">
        <f t="shared" si="17"/>
        <v>80000</v>
      </c>
      <c r="J338" s="85"/>
      <c r="K338" s="4"/>
      <c r="L338" s="85"/>
      <c r="M338" s="87"/>
      <c r="N338" s="103"/>
      <c r="O338" s="86"/>
      <c r="P338" s="86">
        <f t="shared" si="18"/>
        <v>80000</v>
      </c>
    </row>
    <row r="339" spans="1:16" x14ac:dyDescent="0.2">
      <c r="A339" s="19">
        <v>44306.438587962963</v>
      </c>
      <c r="B339" s="20" t="s">
        <v>247</v>
      </c>
      <c r="C339" s="21" t="s">
        <v>43</v>
      </c>
      <c r="D339" s="3" t="s">
        <v>86</v>
      </c>
      <c r="E339" s="85"/>
      <c r="F339" s="23"/>
      <c r="G339" s="22">
        <v>80000</v>
      </c>
      <c r="H339" s="2"/>
      <c r="I339" s="2">
        <f t="shared" si="17"/>
        <v>80000</v>
      </c>
      <c r="J339" s="85"/>
      <c r="K339" s="4"/>
      <c r="L339" s="85"/>
      <c r="M339" s="87"/>
      <c r="N339" s="103"/>
      <c r="O339" s="86"/>
      <c r="P339" s="86">
        <f t="shared" si="18"/>
        <v>80000</v>
      </c>
    </row>
    <row r="340" spans="1:16" x14ac:dyDescent="0.2">
      <c r="A340" s="19">
        <v>44307.436666666668</v>
      </c>
      <c r="B340" s="20" t="s">
        <v>248</v>
      </c>
      <c r="C340" s="21" t="s">
        <v>43</v>
      </c>
      <c r="D340" s="3" t="s">
        <v>86</v>
      </c>
      <c r="E340" s="85"/>
      <c r="F340" s="23"/>
      <c r="G340" s="22">
        <v>80000</v>
      </c>
      <c r="H340" s="2"/>
      <c r="I340" s="2">
        <f t="shared" si="17"/>
        <v>80000</v>
      </c>
      <c r="J340" s="85"/>
      <c r="K340" s="4"/>
      <c r="L340" s="85"/>
      <c r="M340" s="87"/>
      <c r="N340" s="103"/>
      <c r="O340" s="86"/>
      <c r="P340" s="86">
        <f t="shared" si="18"/>
        <v>80000</v>
      </c>
    </row>
    <row r="341" spans="1:16" x14ac:dyDescent="0.2">
      <c r="A341" s="19">
        <v>44313.545266203706</v>
      </c>
      <c r="B341" s="20" t="s">
        <v>249</v>
      </c>
      <c r="C341" s="21" t="s">
        <v>43</v>
      </c>
      <c r="D341" s="3" t="s">
        <v>86</v>
      </c>
      <c r="E341" s="85"/>
      <c r="F341" s="23"/>
      <c r="G341" s="22">
        <v>80000</v>
      </c>
      <c r="H341" s="2"/>
      <c r="I341" s="2">
        <f t="shared" si="17"/>
        <v>80000</v>
      </c>
      <c r="J341" s="85"/>
      <c r="K341" s="4"/>
      <c r="L341" s="85"/>
      <c r="M341" s="87"/>
      <c r="N341" s="103"/>
      <c r="O341" s="86"/>
      <c r="P341" s="86">
        <f t="shared" si="18"/>
        <v>80000</v>
      </c>
    </row>
    <row r="342" spans="1:16" x14ac:dyDescent="0.2">
      <c r="A342" s="19">
        <v>44314.340590277781</v>
      </c>
      <c r="B342" s="20" t="s">
        <v>250</v>
      </c>
      <c r="C342" s="21" t="s">
        <v>43</v>
      </c>
      <c r="D342" s="3" t="s">
        <v>86</v>
      </c>
      <c r="E342" s="85"/>
      <c r="F342" s="23"/>
      <c r="G342" s="22">
        <v>80000</v>
      </c>
      <c r="H342" s="2"/>
      <c r="I342" s="2">
        <f t="shared" si="17"/>
        <v>80000</v>
      </c>
      <c r="J342" s="85"/>
      <c r="K342" s="4"/>
      <c r="L342" s="85"/>
      <c r="M342" s="87"/>
      <c r="N342" s="103"/>
      <c r="O342" s="86"/>
      <c r="P342" s="86">
        <f t="shared" si="18"/>
        <v>80000</v>
      </c>
    </row>
    <row r="343" spans="1:16" x14ac:dyDescent="0.2">
      <c r="A343" s="19">
        <v>44314.414780092593</v>
      </c>
      <c r="B343" s="20" t="s">
        <v>251</v>
      </c>
      <c r="C343" s="21" t="s">
        <v>43</v>
      </c>
      <c r="D343" s="3" t="s">
        <v>86</v>
      </c>
      <c r="E343" s="85"/>
      <c r="F343" s="23"/>
      <c r="G343" s="22">
        <v>80000</v>
      </c>
      <c r="H343" s="2"/>
      <c r="I343" s="2">
        <f t="shared" si="17"/>
        <v>80000</v>
      </c>
      <c r="J343" s="85"/>
      <c r="K343" s="4"/>
      <c r="L343" s="85"/>
      <c r="M343" s="87"/>
      <c r="N343" s="103"/>
      <c r="O343" s="86"/>
      <c r="P343" s="86">
        <f t="shared" si="18"/>
        <v>80000</v>
      </c>
    </row>
    <row r="344" spans="1:16" x14ac:dyDescent="0.2">
      <c r="A344" s="19">
        <v>44315.411550925928</v>
      </c>
      <c r="B344" s="20" t="s">
        <v>252</v>
      </c>
      <c r="C344" s="21" t="s">
        <v>43</v>
      </c>
      <c r="D344" s="3" t="s">
        <v>86</v>
      </c>
      <c r="E344" s="85"/>
      <c r="F344" s="23"/>
      <c r="G344" s="22">
        <v>80000</v>
      </c>
      <c r="H344" s="2"/>
      <c r="I344" s="2">
        <f t="shared" si="17"/>
        <v>80000</v>
      </c>
      <c r="J344" s="85"/>
      <c r="K344" s="4"/>
      <c r="L344" s="85"/>
      <c r="M344" s="87"/>
      <c r="N344" s="103"/>
      <c r="O344" s="86"/>
      <c r="P344" s="86">
        <f t="shared" si="18"/>
        <v>80000</v>
      </c>
    </row>
    <row r="345" spans="1:16" x14ac:dyDescent="0.2">
      <c r="A345" s="19">
        <v>44315.499363425923</v>
      </c>
      <c r="B345" s="20" t="s">
        <v>253</v>
      </c>
      <c r="C345" s="21" t="s">
        <v>43</v>
      </c>
      <c r="D345" s="3" t="s">
        <v>86</v>
      </c>
      <c r="E345" s="85"/>
      <c r="F345" s="23"/>
      <c r="G345" s="22">
        <v>80000</v>
      </c>
      <c r="H345" s="2"/>
      <c r="I345" s="2">
        <f t="shared" si="17"/>
        <v>80000</v>
      </c>
      <c r="J345" s="85"/>
      <c r="K345" s="4"/>
      <c r="L345" s="85"/>
      <c r="M345" s="87"/>
      <c r="N345" s="103"/>
      <c r="O345" s="86"/>
      <c r="P345" s="86">
        <f t="shared" si="18"/>
        <v>80000</v>
      </c>
    </row>
    <row r="346" spans="1:16" x14ac:dyDescent="0.2">
      <c r="A346" s="19">
        <v>44315.531157407408</v>
      </c>
      <c r="B346" s="20" t="s">
        <v>254</v>
      </c>
      <c r="C346" s="21" t="s">
        <v>43</v>
      </c>
      <c r="D346" s="3" t="s">
        <v>86</v>
      </c>
      <c r="E346" s="85"/>
      <c r="F346" s="23"/>
      <c r="G346" s="22">
        <v>80000</v>
      </c>
      <c r="H346" s="2"/>
      <c r="I346" s="2">
        <f t="shared" si="17"/>
        <v>80000</v>
      </c>
      <c r="J346" s="85"/>
      <c r="K346" s="4"/>
      <c r="L346" s="85"/>
      <c r="M346" s="87"/>
      <c r="N346" s="103"/>
      <c r="O346" s="86"/>
      <c r="P346" s="86">
        <f t="shared" si="18"/>
        <v>80000</v>
      </c>
    </row>
    <row r="347" spans="1:16" x14ac:dyDescent="0.2">
      <c r="A347" s="19">
        <v>44301.450567129628</v>
      </c>
      <c r="B347" s="20" t="s">
        <v>255</v>
      </c>
      <c r="C347" s="21" t="s">
        <v>43</v>
      </c>
      <c r="D347" s="3" t="s">
        <v>86</v>
      </c>
      <c r="E347" s="85"/>
      <c r="F347" s="23"/>
      <c r="G347" s="22">
        <v>80000</v>
      </c>
      <c r="H347" s="2"/>
      <c r="I347" s="2">
        <f t="shared" si="17"/>
        <v>80000</v>
      </c>
      <c r="J347" s="85"/>
      <c r="K347" s="4"/>
      <c r="L347" s="85"/>
      <c r="M347" s="87"/>
      <c r="N347" s="103"/>
      <c r="O347" s="86"/>
      <c r="P347" s="86">
        <f t="shared" si="18"/>
        <v>80000</v>
      </c>
    </row>
    <row r="348" spans="1:16" x14ac:dyDescent="0.2">
      <c r="A348" s="19">
        <v>44313.271099537036</v>
      </c>
      <c r="B348" s="20" t="s">
        <v>256</v>
      </c>
      <c r="C348" s="21" t="s">
        <v>43</v>
      </c>
      <c r="D348" s="3" t="s">
        <v>86</v>
      </c>
      <c r="E348" s="85"/>
      <c r="F348" s="23"/>
      <c r="G348" s="22">
        <v>80000</v>
      </c>
      <c r="H348" s="2"/>
      <c r="I348" s="2">
        <f t="shared" si="17"/>
        <v>80000</v>
      </c>
      <c r="J348" s="85"/>
      <c r="K348" s="4"/>
      <c r="L348" s="85"/>
      <c r="M348" s="87"/>
      <c r="N348" s="103"/>
      <c r="O348" s="86"/>
      <c r="P348" s="86">
        <f t="shared" si="18"/>
        <v>80000</v>
      </c>
    </row>
    <row r="349" spans="1:16" x14ac:dyDescent="0.2">
      <c r="A349" s="19">
        <v>44315.346354166664</v>
      </c>
      <c r="B349" s="20" t="s">
        <v>257</v>
      </c>
      <c r="C349" s="21" t="s">
        <v>43</v>
      </c>
      <c r="D349" s="3" t="s">
        <v>86</v>
      </c>
      <c r="E349" s="85"/>
      <c r="F349" s="23"/>
      <c r="G349" s="22">
        <v>80000</v>
      </c>
      <c r="H349" s="2"/>
      <c r="I349" s="2">
        <f t="shared" si="17"/>
        <v>80000</v>
      </c>
      <c r="J349" s="85"/>
      <c r="K349" s="4"/>
      <c r="L349" s="85"/>
      <c r="M349" s="87"/>
      <c r="N349" s="103"/>
      <c r="O349" s="86"/>
      <c r="P349" s="86">
        <f t="shared" si="18"/>
        <v>80000</v>
      </c>
    </row>
    <row r="350" spans="1:16" x14ac:dyDescent="0.2">
      <c r="A350" s="19">
        <v>44330.373807870368</v>
      </c>
      <c r="B350" s="20" t="s">
        <v>258</v>
      </c>
      <c r="C350" s="21" t="s">
        <v>39</v>
      </c>
      <c r="D350" s="3" t="s">
        <v>153</v>
      </c>
      <c r="E350" s="85"/>
      <c r="F350" s="23"/>
      <c r="G350" s="22">
        <v>81208676</v>
      </c>
      <c r="H350" s="2"/>
      <c r="I350" s="2">
        <f t="shared" si="17"/>
        <v>81208676</v>
      </c>
      <c r="J350" s="85">
        <v>44299</v>
      </c>
      <c r="K350" s="4">
        <v>80349228</v>
      </c>
      <c r="L350" s="85">
        <v>44386</v>
      </c>
      <c r="M350" s="87">
        <v>379959</v>
      </c>
      <c r="N350" s="103"/>
      <c r="O350" s="86"/>
      <c r="P350" s="86">
        <f t="shared" si="18"/>
        <v>479489</v>
      </c>
    </row>
    <row r="351" spans="1:16" x14ac:dyDescent="0.2">
      <c r="A351" s="19">
        <v>44330.382337962961</v>
      </c>
      <c r="B351" s="20" t="s">
        <v>259</v>
      </c>
      <c r="C351" s="21" t="s">
        <v>41</v>
      </c>
      <c r="D351" s="3" t="s">
        <v>155</v>
      </c>
      <c r="E351" s="85"/>
      <c r="F351" s="23"/>
      <c r="G351" s="22">
        <v>22181525</v>
      </c>
      <c r="H351" s="2"/>
      <c r="I351" s="2">
        <f t="shared" si="17"/>
        <v>22181525</v>
      </c>
      <c r="J351" s="85">
        <v>44299</v>
      </c>
      <c r="K351" s="4">
        <v>4018540</v>
      </c>
      <c r="L351" s="85"/>
      <c r="M351" s="87"/>
      <c r="N351" s="103"/>
      <c r="O351" s="86"/>
      <c r="P351" s="86">
        <f t="shared" si="18"/>
        <v>18162985</v>
      </c>
    </row>
    <row r="352" spans="1:16" x14ac:dyDescent="0.2">
      <c r="A352" s="19">
        <v>44334.485243055555</v>
      </c>
      <c r="B352" s="20" t="s">
        <v>260</v>
      </c>
      <c r="C352" s="21" t="s">
        <v>76</v>
      </c>
      <c r="D352" s="3" t="s">
        <v>86</v>
      </c>
      <c r="E352" s="85"/>
      <c r="F352" s="23"/>
      <c r="G352" s="22">
        <v>80000</v>
      </c>
      <c r="H352" s="2"/>
      <c r="I352" s="2">
        <f t="shared" si="17"/>
        <v>80000</v>
      </c>
      <c r="J352" s="85"/>
      <c r="K352" s="4"/>
      <c r="L352" s="85"/>
      <c r="M352" s="87"/>
      <c r="N352" s="103"/>
      <c r="O352" s="86"/>
      <c r="P352" s="86">
        <f t="shared" si="18"/>
        <v>80000</v>
      </c>
    </row>
    <row r="353" spans="1:16" x14ac:dyDescent="0.2">
      <c r="A353" s="19">
        <v>44342.457754629628</v>
      </c>
      <c r="B353" s="20" t="s">
        <v>261</v>
      </c>
      <c r="C353" s="21" t="s">
        <v>76</v>
      </c>
      <c r="D353" s="3" t="s">
        <v>86</v>
      </c>
      <c r="E353" s="85"/>
      <c r="F353" s="23"/>
      <c r="G353" s="22">
        <v>80000</v>
      </c>
      <c r="H353" s="2"/>
      <c r="I353" s="2">
        <f t="shared" si="17"/>
        <v>80000</v>
      </c>
      <c r="J353" s="85"/>
      <c r="K353" s="4"/>
      <c r="L353" s="85"/>
      <c r="M353" s="87"/>
      <c r="N353" s="103"/>
      <c r="O353" s="86"/>
      <c r="P353" s="86">
        <f t="shared" si="18"/>
        <v>80000</v>
      </c>
    </row>
    <row r="354" spans="1:16" x14ac:dyDescent="0.2">
      <c r="A354" s="19">
        <v>44341.541944444441</v>
      </c>
      <c r="B354" s="20" t="s">
        <v>262</v>
      </c>
      <c r="C354" s="21" t="s">
        <v>76</v>
      </c>
      <c r="D354" s="3" t="s">
        <v>86</v>
      </c>
      <c r="E354" s="85"/>
      <c r="F354" s="23"/>
      <c r="G354" s="22">
        <v>80000</v>
      </c>
      <c r="H354" s="2"/>
      <c r="I354" s="2">
        <f t="shared" si="17"/>
        <v>80000</v>
      </c>
      <c r="J354" s="85"/>
      <c r="K354" s="4"/>
      <c r="L354" s="85"/>
      <c r="M354" s="87"/>
      <c r="N354" s="103"/>
      <c r="O354" s="86"/>
      <c r="P354" s="86">
        <f t="shared" si="18"/>
        <v>80000</v>
      </c>
    </row>
    <row r="355" spans="1:16" x14ac:dyDescent="0.2">
      <c r="A355" s="19">
        <v>44336.555914351855</v>
      </c>
      <c r="B355" s="20" t="s">
        <v>263</v>
      </c>
      <c r="C355" s="21" t="s">
        <v>76</v>
      </c>
      <c r="D355" s="3" t="s">
        <v>86</v>
      </c>
      <c r="E355" s="85"/>
      <c r="F355" s="23"/>
      <c r="G355" s="22">
        <v>80000</v>
      </c>
      <c r="H355" s="2"/>
      <c r="I355" s="2">
        <f t="shared" si="17"/>
        <v>80000</v>
      </c>
      <c r="J355" s="85"/>
      <c r="K355" s="4"/>
      <c r="L355" s="85"/>
      <c r="M355" s="87"/>
      <c r="N355" s="103"/>
      <c r="O355" s="86"/>
      <c r="P355" s="86">
        <f t="shared" si="18"/>
        <v>80000</v>
      </c>
    </row>
    <row r="356" spans="1:16" x14ac:dyDescent="0.2">
      <c r="A356" s="19">
        <v>44336.560474537036</v>
      </c>
      <c r="B356" s="20" t="s">
        <v>264</v>
      </c>
      <c r="C356" s="21" t="s">
        <v>76</v>
      </c>
      <c r="D356" s="3" t="s">
        <v>86</v>
      </c>
      <c r="E356" s="85"/>
      <c r="F356" s="23"/>
      <c r="G356" s="22">
        <v>80000</v>
      </c>
      <c r="H356" s="2"/>
      <c r="I356" s="2">
        <f t="shared" si="17"/>
        <v>80000</v>
      </c>
      <c r="J356" s="85"/>
      <c r="K356" s="4"/>
      <c r="L356" s="85"/>
      <c r="M356" s="87"/>
      <c r="N356" s="103"/>
      <c r="O356" s="86"/>
      <c r="P356" s="86">
        <f t="shared" si="18"/>
        <v>80000</v>
      </c>
    </row>
    <row r="357" spans="1:16" x14ac:dyDescent="0.2">
      <c r="A357" s="19">
        <v>44336.5705787037</v>
      </c>
      <c r="B357" s="20" t="s">
        <v>265</v>
      </c>
      <c r="C357" s="21" t="s">
        <v>76</v>
      </c>
      <c r="D357" s="3" t="s">
        <v>86</v>
      </c>
      <c r="E357" s="85"/>
      <c r="F357" s="23"/>
      <c r="G357" s="22">
        <v>80000</v>
      </c>
      <c r="H357" s="2"/>
      <c r="I357" s="2">
        <f t="shared" si="17"/>
        <v>80000</v>
      </c>
      <c r="J357" s="85"/>
      <c r="K357" s="4"/>
      <c r="L357" s="85"/>
      <c r="M357" s="87"/>
      <c r="N357" s="103"/>
      <c r="O357" s="86"/>
      <c r="P357" s="86">
        <f t="shared" si="18"/>
        <v>80000</v>
      </c>
    </row>
    <row r="358" spans="1:16" x14ac:dyDescent="0.2">
      <c r="A358" s="19">
        <v>44329.548958333333</v>
      </c>
      <c r="B358" s="20" t="s">
        <v>266</v>
      </c>
      <c r="C358" s="21" t="s">
        <v>76</v>
      </c>
      <c r="D358" s="3" t="s">
        <v>86</v>
      </c>
      <c r="E358" s="85"/>
      <c r="F358" s="23"/>
      <c r="G358" s="22">
        <v>80000</v>
      </c>
      <c r="H358" s="2"/>
      <c r="I358" s="2">
        <f t="shared" si="17"/>
        <v>80000</v>
      </c>
      <c r="J358" s="85"/>
      <c r="K358" s="4"/>
      <c r="L358" s="85"/>
      <c r="M358" s="87"/>
      <c r="N358" s="103"/>
      <c r="O358" s="86"/>
      <c r="P358" s="86">
        <f t="shared" si="18"/>
        <v>80000</v>
      </c>
    </row>
    <row r="359" spans="1:16" x14ac:dyDescent="0.2">
      <c r="A359" s="19">
        <v>44323.299097222225</v>
      </c>
      <c r="B359" s="20" t="s">
        <v>267</v>
      </c>
      <c r="C359" s="21" t="s">
        <v>76</v>
      </c>
      <c r="D359" s="3" t="s">
        <v>86</v>
      </c>
      <c r="E359" s="85"/>
      <c r="F359" s="23"/>
      <c r="G359" s="22">
        <v>80000</v>
      </c>
      <c r="H359" s="2"/>
      <c r="I359" s="2">
        <f t="shared" si="17"/>
        <v>80000</v>
      </c>
      <c r="J359" s="85"/>
      <c r="K359" s="4"/>
      <c r="L359" s="85"/>
      <c r="M359" s="87"/>
      <c r="N359" s="103"/>
      <c r="O359" s="86"/>
      <c r="P359" s="86">
        <f t="shared" si="18"/>
        <v>80000</v>
      </c>
    </row>
    <row r="360" spans="1:16" x14ac:dyDescent="0.2">
      <c r="A360" s="19">
        <v>44327.461562500001</v>
      </c>
      <c r="B360" s="20" t="s">
        <v>268</v>
      </c>
      <c r="C360" s="21" t="s">
        <v>76</v>
      </c>
      <c r="D360" s="3" t="s">
        <v>86</v>
      </c>
      <c r="E360" s="85"/>
      <c r="F360" s="23"/>
      <c r="G360" s="22">
        <v>80000</v>
      </c>
      <c r="H360" s="2"/>
      <c r="I360" s="2">
        <f t="shared" si="17"/>
        <v>80000</v>
      </c>
      <c r="J360" s="85"/>
      <c r="K360" s="4"/>
      <c r="L360" s="85"/>
      <c r="M360" s="87"/>
      <c r="N360" s="103"/>
      <c r="O360" s="86"/>
      <c r="P360" s="86">
        <f t="shared" si="18"/>
        <v>80000</v>
      </c>
    </row>
    <row r="361" spans="1:16" x14ac:dyDescent="0.2">
      <c r="A361" s="19">
        <v>44327.475370370368</v>
      </c>
      <c r="B361" s="20" t="s">
        <v>269</v>
      </c>
      <c r="C361" s="21" t="s">
        <v>43</v>
      </c>
      <c r="D361" s="3" t="s">
        <v>86</v>
      </c>
      <c r="E361" s="85"/>
      <c r="F361" s="23"/>
      <c r="G361" s="22">
        <v>80000</v>
      </c>
      <c r="H361" s="2"/>
      <c r="I361" s="2">
        <f t="shared" si="17"/>
        <v>80000</v>
      </c>
      <c r="J361" s="85"/>
      <c r="K361" s="4"/>
      <c r="L361" s="85"/>
      <c r="M361" s="87"/>
      <c r="N361" s="103"/>
      <c r="O361" s="86"/>
      <c r="P361" s="86">
        <f t="shared" si="18"/>
        <v>80000</v>
      </c>
    </row>
    <row r="362" spans="1:16" x14ac:dyDescent="0.2">
      <c r="A362" s="19">
        <v>44327.484340277777</v>
      </c>
      <c r="B362" s="20" t="s">
        <v>270</v>
      </c>
      <c r="C362" s="21" t="s">
        <v>43</v>
      </c>
      <c r="D362" s="3" t="s">
        <v>86</v>
      </c>
      <c r="E362" s="85"/>
      <c r="F362" s="23"/>
      <c r="G362" s="22">
        <v>80000</v>
      </c>
      <c r="H362" s="2"/>
      <c r="I362" s="2">
        <f t="shared" si="17"/>
        <v>80000</v>
      </c>
      <c r="J362" s="85"/>
      <c r="K362" s="4"/>
      <c r="L362" s="85"/>
      <c r="M362" s="87"/>
      <c r="N362" s="103"/>
      <c r="O362" s="86"/>
      <c r="P362" s="86">
        <f t="shared" si="18"/>
        <v>80000</v>
      </c>
    </row>
    <row r="363" spans="1:16" x14ac:dyDescent="0.2">
      <c r="A363" s="19">
        <v>44329.482546296298</v>
      </c>
      <c r="B363" s="20" t="s">
        <v>271</v>
      </c>
      <c r="C363" s="21" t="s">
        <v>43</v>
      </c>
      <c r="D363" s="3" t="s">
        <v>86</v>
      </c>
      <c r="E363" s="85"/>
      <c r="F363" s="23"/>
      <c r="G363" s="22">
        <v>80000</v>
      </c>
      <c r="H363" s="2"/>
      <c r="I363" s="2">
        <f t="shared" si="17"/>
        <v>80000</v>
      </c>
      <c r="J363" s="85"/>
      <c r="K363" s="4"/>
      <c r="L363" s="85"/>
      <c r="M363" s="87"/>
      <c r="N363" s="103"/>
      <c r="O363" s="86"/>
      <c r="P363" s="86">
        <f t="shared" si="18"/>
        <v>80000</v>
      </c>
    </row>
    <row r="364" spans="1:16" x14ac:dyDescent="0.2">
      <c r="A364" s="19">
        <v>44329.469861111109</v>
      </c>
      <c r="B364" s="20" t="s">
        <v>272</v>
      </c>
      <c r="C364" s="21" t="s">
        <v>43</v>
      </c>
      <c r="D364" s="3" t="s">
        <v>86</v>
      </c>
      <c r="E364" s="85"/>
      <c r="F364" s="23"/>
      <c r="G364" s="22">
        <v>80000</v>
      </c>
      <c r="H364" s="2"/>
      <c r="I364" s="2">
        <f t="shared" si="17"/>
        <v>80000</v>
      </c>
      <c r="J364" s="85"/>
      <c r="K364" s="4"/>
      <c r="L364" s="85"/>
      <c r="M364" s="87"/>
      <c r="N364" s="103"/>
      <c r="O364" s="86"/>
      <c r="P364" s="86">
        <f t="shared" si="18"/>
        <v>80000</v>
      </c>
    </row>
    <row r="365" spans="1:16" x14ac:dyDescent="0.2">
      <c r="A365" s="19">
        <v>44329.450416666667</v>
      </c>
      <c r="B365" s="20" t="s">
        <v>273</v>
      </c>
      <c r="C365" s="21" t="s">
        <v>43</v>
      </c>
      <c r="D365" s="3" t="s">
        <v>86</v>
      </c>
      <c r="E365" s="85"/>
      <c r="F365" s="23"/>
      <c r="G365" s="22">
        <v>80000</v>
      </c>
      <c r="H365" s="2"/>
      <c r="I365" s="2">
        <f t="shared" si="17"/>
        <v>80000</v>
      </c>
      <c r="J365" s="85"/>
      <c r="K365" s="4"/>
      <c r="L365" s="85"/>
      <c r="M365" s="87"/>
      <c r="N365" s="103"/>
      <c r="O365" s="86"/>
      <c r="P365" s="86">
        <f t="shared" si="18"/>
        <v>80000</v>
      </c>
    </row>
    <row r="366" spans="1:16" x14ac:dyDescent="0.2">
      <c r="A366" s="19">
        <v>44326.309560185182</v>
      </c>
      <c r="B366" s="20" t="s">
        <v>274</v>
      </c>
      <c r="C366" s="21" t="s">
        <v>43</v>
      </c>
      <c r="D366" s="3" t="s">
        <v>86</v>
      </c>
      <c r="E366" s="85"/>
      <c r="F366" s="23"/>
      <c r="G366" s="22">
        <v>80000</v>
      </c>
      <c r="H366" s="2"/>
      <c r="I366" s="2">
        <f t="shared" si="17"/>
        <v>80000</v>
      </c>
      <c r="J366" s="85"/>
      <c r="K366" s="4"/>
      <c r="L366" s="85"/>
      <c r="M366" s="87"/>
      <c r="N366" s="103"/>
      <c r="O366" s="86"/>
      <c r="P366" s="86">
        <f t="shared" si="18"/>
        <v>80000</v>
      </c>
    </row>
    <row r="367" spans="1:16" x14ac:dyDescent="0.2">
      <c r="A367" s="19">
        <v>44326.309733796297</v>
      </c>
      <c r="B367" s="20" t="s">
        <v>275</v>
      </c>
      <c r="C367" s="21" t="s">
        <v>43</v>
      </c>
      <c r="D367" s="3" t="s">
        <v>86</v>
      </c>
      <c r="E367" s="85"/>
      <c r="F367" s="23"/>
      <c r="G367" s="22">
        <v>80000</v>
      </c>
      <c r="H367" s="2"/>
      <c r="I367" s="2">
        <f t="shared" si="17"/>
        <v>80000</v>
      </c>
      <c r="J367" s="85"/>
      <c r="K367" s="4"/>
      <c r="L367" s="85"/>
      <c r="M367" s="87"/>
      <c r="N367" s="103"/>
      <c r="O367" s="86"/>
      <c r="P367" s="86">
        <f t="shared" si="18"/>
        <v>80000</v>
      </c>
    </row>
    <row r="368" spans="1:16" x14ac:dyDescent="0.2">
      <c r="A368" s="19">
        <v>44327.416921296295</v>
      </c>
      <c r="B368" s="20" t="s">
        <v>276</v>
      </c>
      <c r="C368" s="21" t="s">
        <v>43</v>
      </c>
      <c r="D368" s="3" t="s">
        <v>86</v>
      </c>
      <c r="E368" s="85"/>
      <c r="F368" s="23"/>
      <c r="G368" s="22">
        <v>80000</v>
      </c>
      <c r="H368" s="2"/>
      <c r="I368" s="2">
        <f t="shared" si="17"/>
        <v>80000</v>
      </c>
      <c r="J368" s="85"/>
      <c r="K368" s="4"/>
      <c r="L368" s="85"/>
      <c r="M368" s="87"/>
      <c r="N368" s="103"/>
      <c r="O368" s="86"/>
      <c r="P368" s="86">
        <f t="shared" si="18"/>
        <v>80000</v>
      </c>
    </row>
    <row r="369" spans="1:16" x14ac:dyDescent="0.2">
      <c r="A369" s="19">
        <v>44327.424722222226</v>
      </c>
      <c r="B369" s="20" t="s">
        <v>277</v>
      </c>
      <c r="C369" s="21" t="s">
        <v>43</v>
      </c>
      <c r="D369" s="3" t="s">
        <v>86</v>
      </c>
      <c r="E369" s="85"/>
      <c r="F369" s="23"/>
      <c r="G369" s="22">
        <v>80000</v>
      </c>
      <c r="H369" s="2"/>
      <c r="I369" s="2">
        <f t="shared" si="17"/>
        <v>80000</v>
      </c>
      <c r="J369" s="85"/>
      <c r="K369" s="4"/>
      <c r="L369" s="85"/>
      <c r="M369" s="87"/>
      <c r="N369" s="103"/>
      <c r="O369" s="86"/>
      <c r="P369" s="86">
        <f t="shared" si="18"/>
        <v>80000</v>
      </c>
    </row>
    <row r="370" spans="1:16" x14ac:dyDescent="0.2">
      <c r="A370" s="19">
        <v>44321.338703703703</v>
      </c>
      <c r="B370" s="20" t="s">
        <v>278</v>
      </c>
      <c r="C370" s="21" t="s">
        <v>43</v>
      </c>
      <c r="D370" s="3" t="s">
        <v>86</v>
      </c>
      <c r="E370" s="85"/>
      <c r="F370" s="23"/>
      <c r="G370" s="22">
        <v>80000</v>
      </c>
      <c r="H370" s="2"/>
      <c r="I370" s="2">
        <f t="shared" si="17"/>
        <v>80000</v>
      </c>
      <c r="J370" s="85"/>
      <c r="K370" s="4"/>
      <c r="L370" s="85"/>
      <c r="M370" s="87"/>
      <c r="N370" s="103"/>
      <c r="O370" s="86"/>
      <c r="P370" s="86">
        <f t="shared" si="18"/>
        <v>80000</v>
      </c>
    </row>
    <row r="371" spans="1:16" x14ac:dyDescent="0.2">
      <c r="A371" s="19">
        <v>44322.451886574076</v>
      </c>
      <c r="B371" s="20" t="s">
        <v>279</v>
      </c>
      <c r="C371" s="21" t="s">
        <v>43</v>
      </c>
      <c r="D371" s="3" t="s">
        <v>86</v>
      </c>
      <c r="E371" s="85"/>
      <c r="F371" s="23"/>
      <c r="G371" s="22">
        <v>80000</v>
      </c>
      <c r="H371" s="2"/>
      <c r="I371" s="2">
        <f t="shared" si="17"/>
        <v>80000</v>
      </c>
      <c r="J371" s="85"/>
      <c r="K371" s="4"/>
      <c r="L371" s="85"/>
      <c r="M371" s="87"/>
      <c r="N371" s="103"/>
      <c r="O371" s="86"/>
      <c r="P371" s="86">
        <f t="shared" si="18"/>
        <v>80000</v>
      </c>
    </row>
    <row r="372" spans="1:16" x14ac:dyDescent="0.2">
      <c r="A372" s="19">
        <v>44330.42732638889</v>
      </c>
      <c r="B372" s="20" t="s">
        <v>280</v>
      </c>
      <c r="C372" s="21" t="s">
        <v>43</v>
      </c>
      <c r="D372" s="3" t="s">
        <v>86</v>
      </c>
      <c r="E372" s="85"/>
      <c r="F372" s="23"/>
      <c r="G372" s="22">
        <v>80000</v>
      </c>
      <c r="H372" s="2"/>
      <c r="I372" s="2">
        <f t="shared" si="17"/>
        <v>80000</v>
      </c>
      <c r="J372" s="85"/>
      <c r="K372" s="4"/>
      <c r="L372" s="85"/>
      <c r="M372" s="87"/>
      <c r="N372" s="103"/>
      <c r="O372" s="86"/>
      <c r="P372" s="86">
        <f t="shared" si="18"/>
        <v>80000</v>
      </c>
    </row>
    <row r="373" spans="1:16" x14ac:dyDescent="0.2">
      <c r="A373" s="19">
        <v>44330.580879629626</v>
      </c>
      <c r="B373" s="20" t="s">
        <v>281</v>
      </c>
      <c r="C373" s="21" t="s">
        <v>43</v>
      </c>
      <c r="D373" s="3" t="s">
        <v>86</v>
      </c>
      <c r="E373" s="85"/>
      <c r="F373" s="23"/>
      <c r="G373" s="22">
        <v>80000</v>
      </c>
      <c r="H373" s="2"/>
      <c r="I373" s="2">
        <f t="shared" si="17"/>
        <v>80000</v>
      </c>
      <c r="J373" s="85"/>
      <c r="K373" s="4"/>
      <c r="L373" s="85"/>
      <c r="M373" s="87"/>
      <c r="N373" s="103"/>
      <c r="O373" s="86"/>
      <c r="P373" s="86">
        <f t="shared" si="18"/>
        <v>80000</v>
      </c>
    </row>
    <row r="374" spans="1:16" x14ac:dyDescent="0.2">
      <c r="A374" s="19">
        <v>44334.464641203704</v>
      </c>
      <c r="B374" s="20" t="s">
        <v>282</v>
      </c>
      <c r="C374" s="21" t="s">
        <v>43</v>
      </c>
      <c r="D374" s="3" t="s">
        <v>86</v>
      </c>
      <c r="E374" s="85"/>
      <c r="F374" s="23"/>
      <c r="G374" s="22">
        <v>80000</v>
      </c>
      <c r="H374" s="2"/>
      <c r="I374" s="2">
        <f t="shared" si="17"/>
        <v>80000</v>
      </c>
      <c r="J374" s="85"/>
      <c r="K374" s="4"/>
      <c r="L374" s="85"/>
      <c r="M374" s="87"/>
      <c r="N374" s="103"/>
      <c r="O374" s="86"/>
      <c r="P374" s="86">
        <f t="shared" si="18"/>
        <v>80000</v>
      </c>
    </row>
    <row r="375" spans="1:16" x14ac:dyDescent="0.2">
      <c r="A375" s="19">
        <v>44334.330821759257</v>
      </c>
      <c r="B375" s="20" t="s">
        <v>283</v>
      </c>
      <c r="C375" s="21" t="s">
        <v>43</v>
      </c>
      <c r="D375" s="3" t="s">
        <v>86</v>
      </c>
      <c r="E375" s="85"/>
      <c r="F375" s="23"/>
      <c r="G375" s="22">
        <v>80000</v>
      </c>
      <c r="H375" s="2"/>
      <c r="I375" s="2">
        <f t="shared" si="17"/>
        <v>80000</v>
      </c>
      <c r="J375" s="85"/>
      <c r="K375" s="4"/>
      <c r="L375" s="85"/>
      <c r="M375" s="87"/>
      <c r="N375" s="103"/>
      <c r="O375" s="86"/>
      <c r="P375" s="86">
        <f t="shared" si="18"/>
        <v>80000</v>
      </c>
    </row>
    <row r="376" spans="1:16" x14ac:dyDescent="0.2">
      <c r="A376" s="19">
        <v>44335.418171296296</v>
      </c>
      <c r="B376" s="20" t="s">
        <v>284</v>
      </c>
      <c r="C376" s="21" t="s">
        <v>43</v>
      </c>
      <c r="D376" s="3" t="s">
        <v>86</v>
      </c>
      <c r="E376" s="85"/>
      <c r="F376" s="23"/>
      <c r="G376" s="22">
        <v>80000</v>
      </c>
      <c r="H376" s="2"/>
      <c r="I376" s="2">
        <f t="shared" si="17"/>
        <v>80000</v>
      </c>
      <c r="J376" s="85"/>
      <c r="K376" s="4"/>
      <c r="L376" s="85"/>
      <c r="M376" s="87"/>
      <c r="N376" s="103"/>
      <c r="O376" s="86"/>
      <c r="P376" s="86">
        <f t="shared" si="18"/>
        <v>80000</v>
      </c>
    </row>
    <row r="377" spans="1:16" x14ac:dyDescent="0.2">
      <c r="A377" s="19">
        <v>44335.432881944442</v>
      </c>
      <c r="B377" s="20" t="s">
        <v>285</v>
      </c>
      <c r="C377" s="21" t="s">
        <v>43</v>
      </c>
      <c r="D377" s="3" t="s">
        <v>86</v>
      </c>
      <c r="E377" s="85"/>
      <c r="F377" s="23"/>
      <c r="G377" s="22">
        <v>80000</v>
      </c>
      <c r="H377" s="2"/>
      <c r="I377" s="2">
        <f t="shared" ref="I377:I399" si="19">G377-H377</f>
        <v>80000</v>
      </c>
      <c r="J377" s="85"/>
      <c r="K377" s="4"/>
      <c r="L377" s="85"/>
      <c r="M377" s="87"/>
      <c r="N377" s="103"/>
      <c r="O377" s="86"/>
      <c r="P377" s="86">
        <f t="shared" ref="P377:P439" si="20">I377-K377-M377-O377</f>
        <v>80000</v>
      </c>
    </row>
    <row r="378" spans="1:16" x14ac:dyDescent="0.2">
      <c r="A378" s="19">
        <v>44331.344398148147</v>
      </c>
      <c r="B378" s="20" t="s">
        <v>286</v>
      </c>
      <c r="C378" s="21" t="s">
        <v>43</v>
      </c>
      <c r="D378" s="3" t="s">
        <v>86</v>
      </c>
      <c r="E378" s="85"/>
      <c r="F378" s="23"/>
      <c r="G378" s="22">
        <v>80000</v>
      </c>
      <c r="H378" s="2"/>
      <c r="I378" s="2">
        <f t="shared" si="19"/>
        <v>80000</v>
      </c>
      <c r="J378" s="85"/>
      <c r="K378" s="4"/>
      <c r="L378" s="85"/>
      <c r="M378" s="87"/>
      <c r="N378" s="103"/>
      <c r="O378" s="86"/>
      <c r="P378" s="86">
        <f t="shared" si="20"/>
        <v>80000</v>
      </c>
    </row>
    <row r="379" spans="1:16" x14ac:dyDescent="0.2">
      <c r="A379" s="19">
        <v>44336.460127314815</v>
      </c>
      <c r="B379" s="20" t="s">
        <v>287</v>
      </c>
      <c r="C379" s="21" t="s">
        <v>43</v>
      </c>
      <c r="D379" s="3" t="s">
        <v>86</v>
      </c>
      <c r="E379" s="85"/>
      <c r="F379" s="23"/>
      <c r="G379" s="22">
        <v>80000</v>
      </c>
      <c r="H379" s="2"/>
      <c r="I379" s="2">
        <f t="shared" si="19"/>
        <v>80000</v>
      </c>
      <c r="J379" s="85"/>
      <c r="K379" s="4"/>
      <c r="L379" s="85"/>
      <c r="M379" s="87"/>
      <c r="N379" s="103"/>
      <c r="O379" s="86"/>
      <c r="P379" s="86">
        <f t="shared" si="20"/>
        <v>80000</v>
      </c>
    </row>
    <row r="380" spans="1:16" x14ac:dyDescent="0.2">
      <c r="A380" s="19">
        <v>44342.337858796294</v>
      </c>
      <c r="B380" s="20" t="s">
        <v>288</v>
      </c>
      <c r="C380" s="21" t="s">
        <v>43</v>
      </c>
      <c r="D380" s="3" t="s">
        <v>86</v>
      </c>
      <c r="E380" s="85"/>
      <c r="F380" s="23"/>
      <c r="G380" s="22">
        <v>80000</v>
      </c>
      <c r="H380" s="2"/>
      <c r="I380" s="2">
        <f t="shared" si="19"/>
        <v>80000</v>
      </c>
      <c r="J380" s="85"/>
      <c r="K380" s="4"/>
      <c r="L380" s="85"/>
      <c r="M380" s="87"/>
      <c r="N380" s="103"/>
      <c r="O380" s="86"/>
      <c r="P380" s="86">
        <f t="shared" si="20"/>
        <v>80000</v>
      </c>
    </row>
    <row r="381" spans="1:16" x14ac:dyDescent="0.2">
      <c r="A381" s="19">
        <v>44342.49664351852</v>
      </c>
      <c r="B381" s="20" t="s">
        <v>289</v>
      </c>
      <c r="C381" s="21" t="s">
        <v>43</v>
      </c>
      <c r="D381" s="3" t="s">
        <v>86</v>
      </c>
      <c r="E381" s="85"/>
      <c r="F381" s="23"/>
      <c r="G381" s="22">
        <v>80000</v>
      </c>
      <c r="H381" s="2"/>
      <c r="I381" s="2">
        <f t="shared" si="19"/>
        <v>80000</v>
      </c>
      <c r="J381" s="85"/>
      <c r="K381" s="4"/>
      <c r="L381" s="85"/>
      <c r="M381" s="87"/>
      <c r="N381" s="103"/>
      <c r="O381" s="86"/>
      <c r="P381" s="86">
        <f t="shared" si="20"/>
        <v>80000</v>
      </c>
    </row>
    <row r="382" spans="1:16" x14ac:dyDescent="0.2">
      <c r="A382" s="19">
        <v>44343.43445601852</v>
      </c>
      <c r="B382" s="20" t="s">
        <v>290</v>
      </c>
      <c r="C382" s="21" t="s">
        <v>43</v>
      </c>
      <c r="D382" s="3" t="s">
        <v>86</v>
      </c>
      <c r="E382" s="85"/>
      <c r="F382" s="23"/>
      <c r="G382" s="22">
        <v>80000</v>
      </c>
      <c r="H382" s="2"/>
      <c r="I382" s="2">
        <f t="shared" si="19"/>
        <v>80000</v>
      </c>
      <c r="J382" s="85"/>
      <c r="K382" s="4"/>
      <c r="L382" s="85"/>
      <c r="M382" s="87"/>
      <c r="N382" s="103"/>
      <c r="O382" s="86"/>
      <c r="P382" s="86">
        <f t="shared" si="20"/>
        <v>80000</v>
      </c>
    </row>
    <row r="383" spans="1:16" x14ac:dyDescent="0.2">
      <c r="A383" s="19">
        <v>44342.327199074076</v>
      </c>
      <c r="B383" s="20" t="s">
        <v>291</v>
      </c>
      <c r="C383" s="21" t="s">
        <v>43</v>
      </c>
      <c r="D383" s="3" t="s">
        <v>86</v>
      </c>
      <c r="E383" s="85"/>
      <c r="F383" s="23"/>
      <c r="G383" s="22">
        <v>80000</v>
      </c>
      <c r="H383" s="2"/>
      <c r="I383" s="2">
        <f t="shared" si="19"/>
        <v>80000</v>
      </c>
      <c r="J383" s="85"/>
      <c r="K383" s="4"/>
      <c r="L383" s="85"/>
      <c r="M383" s="87"/>
      <c r="N383" s="103"/>
      <c r="O383" s="86"/>
      <c r="P383" s="86">
        <f t="shared" si="20"/>
        <v>80000</v>
      </c>
    </row>
    <row r="384" spans="1:16" x14ac:dyDescent="0.2">
      <c r="A384" s="19">
        <v>44342.512337962966</v>
      </c>
      <c r="B384" s="20" t="s">
        <v>292</v>
      </c>
      <c r="C384" s="21" t="s">
        <v>43</v>
      </c>
      <c r="D384" s="3" t="s">
        <v>86</v>
      </c>
      <c r="E384" s="85"/>
      <c r="F384" s="23"/>
      <c r="G384" s="22">
        <v>80000</v>
      </c>
      <c r="H384" s="2"/>
      <c r="I384" s="2">
        <f t="shared" si="19"/>
        <v>80000</v>
      </c>
      <c r="J384" s="85"/>
      <c r="K384" s="4"/>
      <c r="L384" s="85"/>
      <c r="M384" s="87"/>
      <c r="N384" s="103"/>
      <c r="O384" s="86"/>
      <c r="P384" s="86">
        <f t="shared" si="20"/>
        <v>80000</v>
      </c>
    </row>
    <row r="385" spans="1:16" x14ac:dyDescent="0.2">
      <c r="A385" s="19">
        <v>44343.438506944447</v>
      </c>
      <c r="B385" s="20" t="s">
        <v>293</v>
      </c>
      <c r="C385" s="21" t="s">
        <v>43</v>
      </c>
      <c r="D385" s="3" t="s">
        <v>86</v>
      </c>
      <c r="E385" s="85"/>
      <c r="F385" s="23"/>
      <c r="G385" s="22">
        <v>80000</v>
      </c>
      <c r="H385" s="2"/>
      <c r="I385" s="2">
        <f t="shared" si="19"/>
        <v>80000</v>
      </c>
      <c r="J385" s="85"/>
      <c r="K385" s="4"/>
      <c r="L385" s="85"/>
      <c r="M385" s="87"/>
      <c r="N385" s="103"/>
      <c r="O385" s="86"/>
      <c r="P385" s="86">
        <f t="shared" si="20"/>
        <v>80000</v>
      </c>
    </row>
    <row r="386" spans="1:16" x14ac:dyDescent="0.2">
      <c r="A386" s="19">
        <v>44343.389525462961</v>
      </c>
      <c r="B386" s="20" t="s">
        <v>294</v>
      </c>
      <c r="C386" s="21" t="s">
        <v>43</v>
      </c>
      <c r="D386" s="3" t="s">
        <v>86</v>
      </c>
      <c r="E386" s="85"/>
      <c r="F386" s="23"/>
      <c r="G386" s="22">
        <v>80000</v>
      </c>
      <c r="H386" s="2"/>
      <c r="I386" s="2">
        <f t="shared" si="19"/>
        <v>80000</v>
      </c>
      <c r="J386" s="85"/>
      <c r="K386" s="4"/>
      <c r="L386" s="85"/>
      <c r="M386" s="87"/>
      <c r="N386" s="103"/>
      <c r="O386" s="86"/>
      <c r="P386" s="86">
        <f t="shared" si="20"/>
        <v>80000</v>
      </c>
    </row>
    <row r="387" spans="1:16" x14ac:dyDescent="0.2">
      <c r="A387" s="19">
        <v>44343.531539351854</v>
      </c>
      <c r="B387" s="20" t="s">
        <v>295</v>
      </c>
      <c r="C387" s="21" t="s">
        <v>43</v>
      </c>
      <c r="D387" s="3" t="s">
        <v>86</v>
      </c>
      <c r="E387" s="85"/>
      <c r="F387" s="23"/>
      <c r="G387" s="22">
        <v>80000</v>
      </c>
      <c r="H387" s="2"/>
      <c r="I387" s="2">
        <f t="shared" si="19"/>
        <v>80000</v>
      </c>
      <c r="J387" s="85"/>
      <c r="K387" s="4"/>
      <c r="L387" s="85"/>
      <c r="M387" s="87"/>
      <c r="N387" s="103"/>
      <c r="O387" s="86"/>
      <c r="P387" s="86">
        <f t="shared" si="20"/>
        <v>80000</v>
      </c>
    </row>
    <row r="388" spans="1:16" x14ac:dyDescent="0.2">
      <c r="A388" s="19">
        <v>44344.339722222219</v>
      </c>
      <c r="B388" s="20" t="s">
        <v>296</v>
      </c>
      <c r="C388" s="21" t="s">
        <v>43</v>
      </c>
      <c r="D388" s="3" t="s">
        <v>86</v>
      </c>
      <c r="E388" s="85"/>
      <c r="F388" s="23"/>
      <c r="G388" s="22">
        <v>80000</v>
      </c>
      <c r="H388" s="2"/>
      <c r="I388" s="2">
        <f t="shared" si="19"/>
        <v>80000</v>
      </c>
      <c r="J388" s="85"/>
      <c r="K388" s="4"/>
      <c r="L388" s="85"/>
      <c r="M388" s="87"/>
      <c r="N388" s="103"/>
      <c r="O388" s="86"/>
      <c r="P388" s="86">
        <f t="shared" si="20"/>
        <v>80000</v>
      </c>
    </row>
    <row r="389" spans="1:16" x14ac:dyDescent="0.2">
      <c r="A389" s="19">
        <v>44344.404409722221</v>
      </c>
      <c r="B389" s="20" t="s">
        <v>297</v>
      </c>
      <c r="C389" s="21" t="s">
        <v>43</v>
      </c>
      <c r="D389" s="3" t="s">
        <v>86</v>
      </c>
      <c r="E389" s="85"/>
      <c r="F389" s="23"/>
      <c r="G389" s="22">
        <v>80000</v>
      </c>
      <c r="H389" s="2"/>
      <c r="I389" s="2">
        <f t="shared" si="19"/>
        <v>80000</v>
      </c>
      <c r="J389" s="85"/>
      <c r="K389" s="4"/>
      <c r="L389" s="85"/>
      <c r="M389" s="87"/>
      <c r="N389" s="103"/>
      <c r="O389" s="86"/>
      <c r="P389" s="86">
        <f t="shared" si="20"/>
        <v>80000</v>
      </c>
    </row>
    <row r="390" spans="1:16" x14ac:dyDescent="0.2">
      <c r="A390" s="19">
        <v>44345.373622685183</v>
      </c>
      <c r="B390" s="20" t="s">
        <v>298</v>
      </c>
      <c r="C390" s="21" t="s">
        <v>43</v>
      </c>
      <c r="D390" s="3" t="s">
        <v>86</v>
      </c>
      <c r="E390" s="85"/>
      <c r="F390" s="23"/>
      <c r="G390" s="22">
        <v>80000</v>
      </c>
      <c r="H390" s="2"/>
      <c r="I390" s="2">
        <f t="shared" si="19"/>
        <v>80000</v>
      </c>
      <c r="J390" s="85"/>
      <c r="K390" s="4"/>
      <c r="L390" s="85"/>
      <c r="M390" s="87"/>
      <c r="N390" s="103"/>
      <c r="O390" s="86"/>
      <c r="P390" s="86">
        <f t="shared" si="20"/>
        <v>80000</v>
      </c>
    </row>
    <row r="391" spans="1:16" x14ac:dyDescent="0.2">
      <c r="A391" s="19">
        <v>44345.425000000003</v>
      </c>
      <c r="B391" s="20" t="s">
        <v>299</v>
      </c>
      <c r="C391" s="21" t="s">
        <v>43</v>
      </c>
      <c r="D391" s="3" t="s">
        <v>86</v>
      </c>
      <c r="E391" s="85"/>
      <c r="F391" s="23"/>
      <c r="G391" s="22">
        <v>80000</v>
      </c>
      <c r="H391" s="2"/>
      <c r="I391" s="2">
        <f t="shared" si="19"/>
        <v>80000</v>
      </c>
      <c r="J391" s="85"/>
      <c r="K391" s="4"/>
      <c r="L391" s="85"/>
      <c r="M391" s="87"/>
      <c r="N391" s="103"/>
      <c r="O391" s="86"/>
      <c r="P391" s="86">
        <f t="shared" si="20"/>
        <v>80000</v>
      </c>
    </row>
    <row r="392" spans="1:16" x14ac:dyDescent="0.2">
      <c r="A392" s="19">
        <v>44347.422962962963</v>
      </c>
      <c r="B392" s="20" t="s">
        <v>300</v>
      </c>
      <c r="C392" s="21" t="s">
        <v>43</v>
      </c>
      <c r="D392" s="3" t="s">
        <v>86</v>
      </c>
      <c r="E392" s="85"/>
      <c r="F392" s="23"/>
      <c r="G392" s="22">
        <v>80000</v>
      </c>
      <c r="H392" s="2"/>
      <c r="I392" s="2">
        <f t="shared" si="19"/>
        <v>80000</v>
      </c>
      <c r="J392" s="85"/>
      <c r="K392" s="4"/>
      <c r="L392" s="85"/>
      <c r="M392" s="87"/>
      <c r="N392" s="103"/>
      <c r="O392" s="86"/>
      <c r="P392" s="86">
        <f t="shared" si="20"/>
        <v>80000</v>
      </c>
    </row>
    <row r="393" spans="1:16" x14ac:dyDescent="0.2">
      <c r="A393" s="19">
        <v>44347.424710648149</v>
      </c>
      <c r="B393" s="20" t="s">
        <v>301</v>
      </c>
      <c r="C393" s="21" t="s">
        <v>43</v>
      </c>
      <c r="D393" s="3" t="s">
        <v>86</v>
      </c>
      <c r="E393" s="85"/>
      <c r="F393" s="23"/>
      <c r="G393" s="22">
        <v>80000</v>
      </c>
      <c r="H393" s="2"/>
      <c r="I393" s="2">
        <f t="shared" si="19"/>
        <v>80000</v>
      </c>
      <c r="J393" s="85"/>
      <c r="K393" s="4"/>
      <c r="L393" s="85"/>
      <c r="M393" s="87"/>
      <c r="N393" s="103"/>
      <c r="O393" s="86"/>
      <c r="P393" s="86">
        <f t="shared" si="20"/>
        <v>80000</v>
      </c>
    </row>
    <row r="394" spans="1:16" x14ac:dyDescent="0.2">
      <c r="A394" s="104">
        <v>44348.397916666669</v>
      </c>
      <c r="B394" s="105">
        <v>500064</v>
      </c>
      <c r="C394" s="21"/>
      <c r="D394" s="3" t="s">
        <v>302</v>
      </c>
      <c r="E394" s="85"/>
      <c r="F394" s="23" t="s">
        <v>303</v>
      </c>
      <c r="G394" s="86">
        <v>81203528</v>
      </c>
      <c r="H394" s="2"/>
      <c r="I394" s="4">
        <f t="shared" si="19"/>
        <v>81203528</v>
      </c>
      <c r="J394" s="85">
        <v>44327</v>
      </c>
      <c r="K394" s="4">
        <v>80724898</v>
      </c>
      <c r="L394" s="85"/>
      <c r="M394" s="87"/>
      <c r="N394" s="103"/>
      <c r="O394" s="86"/>
      <c r="P394" s="86">
        <f t="shared" si="20"/>
        <v>478630</v>
      </c>
    </row>
    <row r="395" spans="1:16" x14ac:dyDescent="0.2">
      <c r="A395" s="104">
        <v>44348.397916666669</v>
      </c>
      <c r="B395" s="20">
        <v>500065</v>
      </c>
      <c r="C395" s="21"/>
      <c r="D395" s="3" t="s">
        <v>304</v>
      </c>
      <c r="E395" s="85"/>
      <c r="F395" s="23" t="s">
        <v>303</v>
      </c>
      <c r="G395" s="78">
        <v>22180119</v>
      </c>
      <c r="H395" s="2"/>
      <c r="I395" s="4">
        <f t="shared" si="19"/>
        <v>22180119</v>
      </c>
      <c r="J395" s="85">
        <v>44327</v>
      </c>
      <c r="K395" s="4">
        <v>4535999</v>
      </c>
      <c r="L395" s="85"/>
      <c r="M395" s="87"/>
      <c r="N395" s="103"/>
      <c r="O395" s="86"/>
      <c r="P395" s="86">
        <f t="shared" si="20"/>
        <v>17644120</v>
      </c>
    </row>
    <row r="396" spans="1:16" x14ac:dyDescent="0.2">
      <c r="A396" s="6">
        <v>44349.400717592594</v>
      </c>
      <c r="B396" s="3" t="s">
        <v>305</v>
      </c>
      <c r="C396" s="1"/>
      <c r="D396" s="3" t="s">
        <v>306</v>
      </c>
      <c r="E396" s="6"/>
      <c r="F396" s="23" t="s">
        <v>307</v>
      </c>
      <c r="G396" s="79">
        <v>80000</v>
      </c>
      <c r="H396" s="2"/>
      <c r="I396" s="4">
        <f t="shared" si="19"/>
        <v>80000</v>
      </c>
      <c r="J396" s="6"/>
      <c r="K396" s="4"/>
      <c r="L396" s="6"/>
      <c r="M396" s="24"/>
      <c r="N396" s="25"/>
      <c r="O396" s="4"/>
      <c r="P396" s="4">
        <f t="shared" si="20"/>
        <v>80000</v>
      </c>
    </row>
    <row r="397" spans="1:16" x14ac:dyDescent="0.2">
      <c r="A397" s="6">
        <v>44349.4065162037</v>
      </c>
      <c r="B397" s="3" t="s">
        <v>308</v>
      </c>
      <c r="C397" s="1"/>
      <c r="D397" s="3" t="s">
        <v>306</v>
      </c>
      <c r="E397" s="6"/>
      <c r="F397" s="23" t="s">
        <v>307</v>
      </c>
      <c r="G397" s="79">
        <v>80000</v>
      </c>
      <c r="H397" s="2"/>
      <c r="I397" s="4">
        <f t="shared" si="19"/>
        <v>80000</v>
      </c>
      <c r="J397" s="6"/>
      <c r="K397" s="4"/>
      <c r="L397" s="6"/>
      <c r="M397" s="24"/>
      <c r="N397" s="25"/>
      <c r="O397" s="4"/>
      <c r="P397" s="4">
        <f t="shared" si="20"/>
        <v>80000</v>
      </c>
    </row>
    <row r="398" spans="1:16" x14ac:dyDescent="0.2">
      <c r="A398" s="6">
        <v>44357.562627314815</v>
      </c>
      <c r="B398" s="3" t="s">
        <v>309</v>
      </c>
      <c r="C398" s="1"/>
      <c r="D398" s="3" t="s">
        <v>306</v>
      </c>
      <c r="E398" s="6"/>
      <c r="F398" s="23" t="s">
        <v>307</v>
      </c>
      <c r="G398" s="79">
        <v>80000</v>
      </c>
      <c r="H398" s="2"/>
      <c r="I398" s="4">
        <f t="shared" si="19"/>
        <v>80000</v>
      </c>
      <c r="J398" s="6"/>
      <c r="K398" s="4"/>
      <c r="L398" s="6"/>
      <c r="M398" s="24"/>
      <c r="N398" s="25"/>
      <c r="O398" s="4"/>
      <c r="P398" s="4">
        <f t="shared" si="20"/>
        <v>80000</v>
      </c>
    </row>
    <row r="399" spans="1:16" x14ac:dyDescent="0.2">
      <c r="A399" s="6">
        <v>44364.420578703706</v>
      </c>
      <c r="B399" s="3" t="s">
        <v>310</v>
      </c>
      <c r="C399" s="1"/>
      <c r="D399" s="3" t="s">
        <v>306</v>
      </c>
      <c r="E399" s="6"/>
      <c r="F399" s="23" t="s">
        <v>307</v>
      </c>
      <c r="G399" s="79">
        <v>80000</v>
      </c>
      <c r="H399" s="2"/>
      <c r="I399" s="4">
        <f t="shared" si="19"/>
        <v>80000</v>
      </c>
      <c r="J399" s="6"/>
      <c r="K399" s="4"/>
      <c r="L399" s="6"/>
      <c r="M399" s="24"/>
      <c r="N399" s="25"/>
      <c r="O399" s="4"/>
      <c r="P399" s="4">
        <f t="shared" si="20"/>
        <v>80000</v>
      </c>
    </row>
    <row r="400" spans="1:16" x14ac:dyDescent="0.2">
      <c r="A400" s="6">
        <v>44348.52648148148</v>
      </c>
      <c r="B400" s="3" t="s">
        <v>311</v>
      </c>
      <c r="C400" s="1"/>
      <c r="D400" s="3" t="s">
        <v>312</v>
      </c>
      <c r="E400" s="6"/>
      <c r="F400" s="23" t="s">
        <v>307</v>
      </c>
      <c r="G400" s="79">
        <v>80000</v>
      </c>
      <c r="H400" s="2"/>
      <c r="I400" s="4">
        <v>80000</v>
      </c>
      <c r="J400" s="6"/>
      <c r="K400" s="4"/>
      <c r="L400" s="6"/>
      <c r="M400" s="24"/>
      <c r="N400" s="25"/>
      <c r="O400" s="4"/>
      <c r="P400" s="4">
        <f t="shared" si="20"/>
        <v>80000</v>
      </c>
    </row>
    <row r="401" spans="1:16" x14ac:dyDescent="0.2">
      <c r="A401" s="6">
        <v>44348.530763888892</v>
      </c>
      <c r="B401" s="3" t="s">
        <v>313</v>
      </c>
      <c r="C401" s="1"/>
      <c r="D401" s="3" t="s">
        <v>312</v>
      </c>
      <c r="E401" s="6"/>
      <c r="F401" s="23" t="s">
        <v>307</v>
      </c>
      <c r="G401" s="79">
        <v>80000</v>
      </c>
      <c r="H401" s="2"/>
      <c r="I401" s="4">
        <v>80000</v>
      </c>
      <c r="J401" s="6"/>
      <c r="K401" s="4"/>
      <c r="L401" s="6"/>
      <c r="M401" s="24"/>
      <c r="N401" s="25"/>
      <c r="O401" s="4"/>
      <c r="P401" s="4">
        <f t="shared" si="20"/>
        <v>80000</v>
      </c>
    </row>
    <row r="402" spans="1:16" x14ac:dyDescent="0.2">
      <c r="A402" s="6">
        <v>44349.332326388889</v>
      </c>
      <c r="B402" s="3" t="s">
        <v>314</v>
      </c>
      <c r="C402" s="1"/>
      <c r="D402" s="3" t="s">
        <v>312</v>
      </c>
      <c r="E402" s="6"/>
      <c r="F402" s="23" t="s">
        <v>307</v>
      </c>
      <c r="G402" s="79">
        <v>80000</v>
      </c>
      <c r="H402" s="2"/>
      <c r="I402" s="4">
        <v>80000</v>
      </c>
      <c r="J402" s="6"/>
      <c r="K402" s="4"/>
      <c r="L402" s="6"/>
      <c r="M402" s="24"/>
      <c r="N402" s="25"/>
      <c r="O402" s="4"/>
      <c r="P402" s="4">
        <f t="shared" si="20"/>
        <v>80000</v>
      </c>
    </row>
    <row r="403" spans="1:16" x14ac:dyDescent="0.2">
      <c r="A403" s="6">
        <v>44349.340879629628</v>
      </c>
      <c r="B403" s="3" t="s">
        <v>315</v>
      </c>
      <c r="C403" s="1"/>
      <c r="D403" s="3" t="s">
        <v>312</v>
      </c>
      <c r="E403" s="6"/>
      <c r="F403" s="23" t="s">
        <v>307</v>
      </c>
      <c r="G403" s="79">
        <v>80000</v>
      </c>
      <c r="H403" s="2"/>
      <c r="I403" s="79">
        <v>80000</v>
      </c>
      <c r="J403" s="6"/>
      <c r="K403" s="4"/>
      <c r="L403" s="6"/>
      <c r="M403" s="24"/>
      <c r="N403" s="25"/>
      <c r="O403" s="4"/>
      <c r="P403" s="4">
        <f t="shared" si="20"/>
        <v>80000</v>
      </c>
    </row>
    <row r="404" spans="1:16" x14ac:dyDescent="0.2">
      <c r="A404" s="6">
        <v>44349.38921296296</v>
      </c>
      <c r="B404" s="3" t="s">
        <v>316</v>
      </c>
      <c r="C404" s="1"/>
      <c r="D404" s="3" t="s">
        <v>312</v>
      </c>
      <c r="E404" s="6"/>
      <c r="F404" s="23" t="s">
        <v>307</v>
      </c>
      <c r="G404" s="79">
        <v>80000</v>
      </c>
      <c r="H404" s="2"/>
      <c r="I404" s="79">
        <v>80000</v>
      </c>
      <c r="J404" s="6"/>
      <c r="K404" s="4"/>
      <c r="L404" s="6"/>
      <c r="M404" s="24"/>
      <c r="N404" s="25"/>
      <c r="O404" s="4"/>
      <c r="P404" s="4">
        <f t="shared" si="20"/>
        <v>80000</v>
      </c>
    </row>
    <row r="405" spans="1:16" x14ac:dyDescent="0.2">
      <c r="A405" s="6">
        <v>44350.388043981482</v>
      </c>
      <c r="B405" s="3" t="s">
        <v>317</v>
      </c>
      <c r="C405" s="1"/>
      <c r="D405" s="3" t="s">
        <v>312</v>
      </c>
      <c r="E405" s="6"/>
      <c r="F405" s="23" t="s">
        <v>307</v>
      </c>
      <c r="G405" s="79">
        <v>80000</v>
      </c>
      <c r="H405" s="2"/>
      <c r="I405" s="79">
        <v>80000</v>
      </c>
      <c r="J405" s="6"/>
      <c r="K405" s="4"/>
      <c r="L405" s="6"/>
      <c r="M405" s="24"/>
      <c r="N405" s="25"/>
      <c r="O405" s="4"/>
      <c r="P405" s="4">
        <f t="shared" si="20"/>
        <v>80000</v>
      </c>
    </row>
    <row r="406" spans="1:16" x14ac:dyDescent="0.2">
      <c r="A406" s="6">
        <v>44350.460486111115</v>
      </c>
      <c r="B406" s="3" t="s">
        <v>318</v>
      </c>
      <c r="C406" s="1"/>
      <c r="D406" s="3" t="s">
        <v>312</v>
      </c>
      <c r="E406" s="6"/>
      <c r="F406" s="23" t="s">
        <v>307</v>
      </c>
      <c r="G406" s="4">
        <v>80000</v>
      </c>
      <c r="H406" s="4"/>
      <c r="I406" s="4">
        <v>80000</v>
      </c>
      <c r="J406" s="6"/>
      <c r="K406" s="4"/>
      <c r="L406" s="6"/>
      <c r="M406" s="24"/>
      <c r="N406" s="25"/>
      <c r="O406" s="4"/>
      <c r="P406" s="4">
        <f t="shared" si="20"/>
        <v>80000</v>
      </c>
    </row>
    <row r="407" spans="1:16" x14ac:dyDescent="0.2">
      <c r="A407" s="6">
        <v>44350.46875</v>
      </c>
      <c r="B407" s="3" t="s">
        <v>319</v>
      </c>
      <c r="C407" s="1"/>
      <c r="D407" s="3" t="s">
        <v>312</v>
      </c>
      <c r="E407" s="6"/>
      <c r="F407" s="23" t="s">
        <v>307</v>
      </c>
      <c r="G407" s="4">
        <v>80000</v>
      </c>
      <c r="H407" s="4"/>
      <c r="I407" s="4">
        <v>80000</v>
      </c>
      <c r="J407" s="6"/>
      <c r="K407" s="4"/>
      <c r="L407" s="6"/>
      <c r="M407" s="24"/>
      <c r="N407" s="25"/>
      <c r="O407" s="4"/>
      <c r="P407" s="4">
        <f t="shared" si="20"/>
        <v>80000</v>
      </c>
    </row>
    <row r="408" spans="1:16" x14ac:dyDescent="0.2">
      <c r="A408" s="6">
        <v>44350.470694444448</v>
      </c>
      <c r="B408" s="3" t="s">
        <v>320</v>
      </c>
      <c r="C408" s="1"/>
      <c r="D408" s="3" t="s">
        <v>312</v>
      </c>
      <c r="E408" s="6"/>
      <c r="F408" s="23" t="s">
        <v>307</v>
      </c>
      <c r="G408" s="4">
        <v>80000</v>
      </c>
      <c r="H408" s="4"/>
      <c r="I408" s="4">
        <v>80000</v>
      </c>
      <c r="J408" s="6"/>
      <c r="K408" s="4"/>
      <c r="L408" s="6"/>
      <c r="M408" s="24"/>
      <c r="N408" s="25"/>
      <c r="O408" s="4"/>
      <c r="P408" s="4">
        <f t="shared" si="20"/>
        <v>80000</v>
      </c>
    </row>
    <row r="409" spans="1:16" x14ac:dyDescent="0.2">
      <c r="A409" s="6">
        <v>44351.338726851849</v>
      </c>
      <c r="B409" s="3" t="s">
        <v>321</v>
      </c>
      <c r="C409" s="1"/>
      <c r="D409" s="3" t="s">
        <v>312</v>
      </c>
      <c r="E409" s="6"/>
      <c r="F409" s="23" t="s">
        <v>307</v>
      </c>
      <c r="G409" s="4">
        <v>80000</v>
      </c>
      <c r="H409" s="4"/>
      <c r="I409" s="4">
        <v>80000</v>
      </c>
      <c r="J409" s="6"/>
      <c r="K409" s="4"/>
      <c r="L409" s="6"/>
      <c r="M409" s="24"/>
      <c r="N409" s="25"/>
      <c r="O409" s="4"/>
      <c r="P409" s="4">
        <f t="shared" si="20"/>
        <v>80000</v>
      </c>
    </row>
    <row r="410" spans="1:16" x14ac:dyDescent="0.2">
      <c r="A410" s="6">
        <v>44351.341956018521</v>
      </c>
      <c r="B410" s="3" t="s">
        <v>322</v>
      </c>
      <c r="C410" s="1"/>
      <c r="D410" s="3" t="s">
        <v>312</v>
      </c>
      <c r="E410" s="6"/>
      <c r="F410" s="23" t="s">
        <v>307</v>
      </c>
      <c r="G410" s="4">
        <v>80000</v>
      </c>
      <c r="H410" s="4"/>
      <c r="I410" s="4">
        <v>80000</v>
      </c>
      <c r="J410" s="6"/>
      <c r="K410" s="4"/>
      <c r="L410" s="6"/>
      <c r="M410" s="24"/>
      <c r="N410" s="25"/>
      <c r="O410" s="4"/>
      <c r="P410" s="4">
        <f t="shared" si="20"/>
        <v>80000</v>
      </c>
    </row>
    <row r="411" spans="1:16" x14ac:dyDescent="0.2">
      <c r="A411" s="6">
        <v>44351.365891203706</v>
      </c>
      <c r="B411" s="3" t="s">
        <v>323</v>
      </c>
      <c r="C411" s="1"/>
      <c r="D411" s="3" t="s">
        <v>312</v>
      </c>
      <c r="E411" s="6"/>
      <c r="F411" s="23" t="s">
        <v>307</v>
      </c>
      <c r="G411" s="4">
        <v>80000</v>
      </c>
      <c r="H411" s="4"/>
      <c r="I411" s="4">
        <v>80000</v>
      </c>
      <c r="J411" s="6"/>
      <c r="K411" s="4"/>
      <c r="L411" s="6"/>
      <c r="M411" s="24"/>
      <c r="N411" s="25"/>
      <c r="O411" s="4"/>
      <c r="P411" s="4">
        <f t="shared" si="20"/>
        <v>80000</v>
      </c>
    </row>
    <row r="412" spans="1:16" x14ac:dyDescent="0.2">
      <c r="A412" s="6">
        <v>44352.322685185187</v>
      </c>
      <c r="B412" s="3" t="s">
        <v>324</v>
      </c>
      <c r="C412" s="1"/>
      <c r="D412" s="3" t="s">
        <v>312</v>
      </c>
      <c r="E412" s="6"/>
      <c r="F412" s="23" t="s">
        <v>307</v>
      </c>
      <c r="G412" s="4">
        <v>80000</v>
      </c>
      <c r="H412" s="4"/>
      <c r="I412" s="4">
        <v>80000</v>
      </c>
      <c r="J412" s="6"/>
      <c r="K412" s="4"/>
      <c r="L412" s="6"/>
      <c r="M412" s="24"/>
      <c r="N412" s="25"/>
      <c r="O412" s="4"/>
      <c r="P412" s="4">
        <f t="shared" si="20"/>
        <v>80000</v>
      </c>
    </row>
    <row r="413" spans="1:16" x14ac:dyDescent="0.2">
      <c r="A413" s="6">
        <v>44352.324895833335</v>
      </c>
      <c r="B413" s="3" t="s">
        <v>325</v>
      </c>
      <c r="C413" s="1"/>
      <c r="D413" s="3" t="s">
        <v>312</v>
      </c>
      <c r="E413" s="6"/>
      <c r="F413" s="23" t="s">
        <v>307</v>
      </c>
      <c r="G413" s="4">
        <v>80000</v>
      </c>
      <c r="H413" s="4"/>
      <c r="I413" s="4">
        <v>80000</v>
      </c>
      <c r="J413" s="6"/>
      <c r="K413" s="4"/>
      <c r="L413" s="6"/>
      <c r="M413" s="24"/>
      <c r="N413" s="25"/>
      <c r="O413" s="4"/>
      <c r="P413" s="4">
        <f t="shared" si="20"/>
        <v>80000</v>
      </c>
    </row>
    <row r="414" spans="1:16" x14ac:dyDescent="0.2">
      <c r="A414" s="6">
        <v>44355.353020833332</v>
      </c>
      <c r="B414" s="3" t="s">
        <v>326</v>
      </c>
      <c r="C414" s="1"/>
      <c r="D414" s="3" t="s">
        <v>312</v>
      </c>
      <c r="E414" s="6"/>
      <c r="F414" s="23" t="s">
        <v>307</v>
      </c>
      <c r="G414" s="4">
        <v>80000</v>
      </c>
      <c r="H414" s="4"/>
      <c r="I414" s="4">
        <v>80000</v>
      </c>
      <c r="J414" s="6"/>
      <c r="K414" s="4"/>
      <c r="L414" s="6"/>
      <c r="M414" s="24"/>
      <c r="N414" s="25"/>
      <c r="O414" s="4"/>
      <c r="P414" s="4">
        <f t="shared" si="20"/>
        <v>80000</v>
      </c>
    </row>
    <row r="415" spans="1:16" x14ac:dyDescent="0.2">
      <c r="A415" s="6">
        <v>44355.520844907405</v>
      </c>
      <c r="B415" s="3" t="s">
        <v>327</v>
      </c>
      <c r="C415" s="1"/>
      <c r="D415" s="3" t="s">
        <v>312</v>
      </c>
      <c r="E415" s="6"/>
      <c r="F415" s="23" t="s">
        <v>307</v>
      </c>
      <c r="G415" s="4">
        <v>80000</v>
      </c>
      <c r="H415" s="4"/>
      <c r="I415" s="4">
        <v>80000</v>
      </c>
      <c r="J415" s="6"/>
      <c r="K415" s="4"/>
      <c r="L415" s="6"/>
      <c r="M415" s="24"/>
      <c r="N415" s="25"/>
      <c r="O415" s="4"/>
      <c r="P415" s="4">
        <f t="shared" si="20"/>
        <v>80000</v>
      </c>
    </row>
    <row r="416" spans="1:16" x14ac:dyDescent="0.2">
      <c r="A416" s="6">
        <v>44356.399629629632</v>
      </c>
      <c r="B416" s="3" t="s">
        <v>328</v>
      </c>
      <c r="C416" s="1"/>
      <c r="D416" s="3" t="s">
        <v>312</v>
      </c>
      <c r="E416" s="6"/>
      <c r="F416" s="23" t="s">
        <v>307</v>
      </c>
      <c r="G416" s="4">
        <v>80000</v>
      </c>
      <c r="H416" s="4"/>
      <c r="I416" s="4">
        <v>80000</v>
      </c>
      <c r="J416" s="6"/>
      <c r="K416" s="4"/>
      <c r="L416" s="6"/>
      <c r="M416" s="24"/>
      <c r="N416" s="25"/>
      <c r="O416" s="4"/>
      <c r="P416" s="4">
        <f t="shared" si="20"/>
        <v>80000</v>
      </c>
    </row>
    <row r="417" spans="1:16" x14ac:dyDescent="0.2">
      <c r="A417" s="6">
        <v>44356.411192129628</v>
      </c>
      <c r="B417" s="3" t="s">
        <v>329</v>
      </c>
      <c r="C417" s="1"/>
      <c r="D417" s="3" t="s">
        <v>312</v>
      </c>
      <c r="E417" s="6"/>
      <c r="F417" s="23" t="s">
        <v>307</v>
      </c>
      <c r="G417" s="4">
        <v>80000</v>
      </c>
      <c r="H417" s="4"/>
      <c r="I417" s="4">
        <v>80000</v>
      </c>
      <c r="J417" s="6"/>
      <c r="K417" s="4"/>
      <c r="L417" s="6"/>
      <c r="M417" s="24"/>
      <c r="N417" s="25"/>
      <c r="O417" s="4"/>
      <c r="P417" s="4">
        <f t="shared" si="20"/>
        <v>80000</v>
      </c>
    </row>
    <row r="418" spans="1:16" x14ac:dyDescent="0.2">
      <c r="A418" s="6">
        <v>44357.292696759258</v>
      </c>
      <c r="B418" s="3" t="s">
        <v>330</v>
      </c>
      <c r="C418" s="1"/>
      <c r="D418" s="3" t="s">
        <v>312</v>
      </c>
      <c r="E418" s="6"/>
      <c r="F418" s="23" t="s">
        <v>307</v>
      </c>
      <c r="G418" s="4">
        <v>80000</v>
      </c>
      <c r="H418" s="4"/>
      <c r="I418" s="4">
        <v>80000</v>
      </c>
      <c r="J418" s="6"/>
      <c r="K418" s="4"/>
      <c r="L418" s="6"/>
      <c r="M418" s="24"/>
      <c r="N418" s="25"/>
      <c r="O418" s="4"/>
      <c r="P418" s="4">
        <f t="shared" si="20"/>
        <v>80000</v>
      </c>
    </row>
    <row r="419" spans="1:16" x14ac:dyDescent="0.2">
      <c r="A419" s="6">
        <v>44357.304618055554</v>
      </c>
      <c r="B419" s="3" t="s">
        <v>331</v>
      </c>
      <c r="C419" s="1"/>
      <c r="D419" s="3" t="s">
        <v>312</v>
      </c>
      <c r="E419" s="6"/>
      <c r="F419" s="23" t="s">
        <v>307</v>
      </c>
      <c r="G419" s="4">
        <v>80000</v>
      </c>
      <c r="H419" s="4"/>
      <c r="I419" s="4">
        <v>80000</v>
      </c>
      <c r="J419" s="6"/>
      <c r="K419" s="4"/>
      <c r="L419" s="6"/>
      <c r="M419" s="24"/>
      <c r="N419" s="25"/>
      <c r="O419" s="4"/>
      <c r="P419" s="4">
        <f t="shared" si="20"/>
        <v>80000</v>
      </c>
    </row>
    <row r="420" spans="1:16" x14ac:dyDescent="0.2">
      <c r="A420" s="6">
        <v>44357.402881944443</v>
      </c>
      <c r="B420" s="3" t="s">
        <v>332</v>
      </c>
      <c r="C420" s="1"/>
      <c r="D420" s="3" t="s">
        <v>312</v>
      </c>
      <c r="E420" s="6"/>
      <c r="F420" s="23" t="s">
        <v>307</v>
      </c>
      <c r="G420" s="4">
        <v>80000</v>
      </c>
      <c r="H420" s="4"/>
      <c r="I420" s="4">
        <v>80000</v>
      </c>
      <c r="J420" s="6"/>
      <c r="K420" s="4"/>
      <c r="L420" s="6"/>
      <c r="M420" s="24"/>
      <c r="N420" s="25"/>
      <c r="O420" s="4"/>
      <c r="P420" s="4">
        <f t="shared" si="20"/>
        <v>80000</v>
      </c>
    </row>
    <row r="421" spans="1:16" x14ac:dyDescent="0.2">
      <c r="A421" s="6">
        <v>44357.409490740742</v>
      </c>
      <c r="B421" s="3" t="s">
        <v>333</v>
      </c>
      <c r="C421" s="1"/>
      <c r="D421" s="3" t="s">
        <v>312</v>
      </c>
      <c r="E421" s="6"/>
      <c r="F421" s="23" t="s">
        <v>307</v>
      </c>
      <c r="G421" s="4">
        <v>80000</v>
      </c>
      <c r="H421" s="4"/>
      <c r="I421" s="4">
        <v>80000</v>
      </c>
      <c r="J421" s="6"/>
      <c r="K421" s="4"/>
      <c r="L421" s="6"/>
      <c r="M421" s="24"/>
      <c r="N421" s="25"/>
      <c r="O421" s="4"/>
      <c r="P421" s="4">
        <f t="shared" si="20"/>
        <v>80000</v>
      </c>
    </row>
    <row r="422" spans="1:16" x14ac:dyDescent="0.2">
      <c r="A422" s="6">
        <v>44357.529062499998</v>
      </c>
      <c r="B422" s="3" t="s">
        <v>334</v>
      </c>
      <c r="C422" s="1"/>
      <c r="D422" s="3" t="s">
        <v>312</v>
      </c>
      <c r="E422" s="6"/>
      <c r="F422" s="23" t="s">
        <v>307</v>
      </c>
      <c r="G422" s="4">
        <v>80000</v>
      </c>
      <c r="H422" s="4"/>
      <c r="I422" s="4">
        <v>80000</v>
      </c>
      <c r="J422" s="6"/>
      <c r="K422" s="4"/>
      <c r="L422" s="6"/>
      <c r="M422" s="24"/>
      <c r="N422" s="25"/>
      <c r="O422" s="4"/>
      <c r="P422" s="4">
        <f t="shared" si="20"/>
        <v>80000</v>
      </c>
    </row>
    <row r="423" spans="1:16" x14ac:dyDescent="0.2">
      <c r="A423" s="6">
        <v>44357.544976851852</v>
      </c>
      <c r="B423" s="3" t="s">
        <v>335</v>
      </c>
      <c r="C423" s="1"/>
      <c r="D423" s="3" t="s">
        <v>312</v>
      </c>
      <c r="E423" s="6"/>
      <c r="F423" s="23" t="s">
        <v>307</v>
      </c>
      <c r="G423" s="4">
        <v>80000</v>
      </c>
      <c r="H423" s="4"/>
      <c r="I423" s="4">
        <v>80000</v>
      </c>
      <c r="J423" s="6"/>
      <c r="K423" s="4"/>
      <c r="L423" s="6"/>
      <c r="M423" s="24"/>
      <c r="N423" s="25"/>
      <c r="O423" s="4"/>
      <c r="P423" s="4">
        <f t="shared" si="20"/>
        <v>80000</v>
      </c>
    </row>
    <row r="424" spans="1:16" x14ac:dyDescent="0.2">
      <c r="A424" s="6">
        <v>44357.559675925928</v>
      </c>
      <c r="B424" s="3" t="s">
        <v>336</v>
      </c>
      <c r="C424" s="1"/>
      <c r="D424" s="3" t="s">
        <v>312</v>
      </c>
      <c r="E424" s="6"/>
      <c r="F424" s="23" t="s">
        <v>307</v>
      </c>
      <c r="G424" s="4">
        <v>80000</v>
      </c>
      <c r="H424" s="4"/>
      <c r="I424" s="4">
        <v>80000</v>
      </c>
      <c r="J424" s="6"/>
      <c r="K424" s="4"/>
      <c r="L424" s="6"/>
      <c r="M424" s="24"/>
      <c r="N424" s="25"/>
      <c r="O424" s="4"/>
      <c r="P424" s="4">
        <f t="shared" si="20"/>
        <v>80000</v>
      </c>
    </row>
    <row r="425" spans="1:16" x14ac:dyDescent="0.2">
      <c r="A425" s="6">
        <v>44358.313460648147</v>
      </c>
      <c r="B425" s="3" t="s">
        <v>337</v>
      </c>
      <c r="C425" s="1"/>
      <c r="D425" s="3" t="s">
        <v>312</v>
      </c>
      <c r="E425" s="6"/>
      <c r="F425" s="23" t="s">
        <v>307</v>
      </c>
      <c r="G425" s="4">
        <v>80000</v>
      </c>
      <c r="H425" s="4"/>
      <c r="I425" s="4">
        <v>80000</v>
      </c>
      <c r="J425" s="6"/>
      <c r="K425" s="4"/>
      <c r="L425" s="6"/>
      <c r="M425" s="24"/>
      <c r="N425" s="25"/>
      <c r="O425" s="4"/>
      <c r="P425" s="4">
        <f t="shared" si="20"/>
        <v>80000</v>
      </c>
    </row>
    <row r="426" spans="1:16" x14ac:dyDescent="0.2">
      <c r="A426" s="6">
        <v>44358.33184027778</v>
      </c>
      <c r="B426" s="3" t="s">
        <v>338</v>
      </c>
      <c r="C426" s="1"/>
      <c r="D426" s="3" t="s">
        <v>312</v>
      </c>
      <c r="E426" s="6"/>
      <c r="F426" s="23" t="s">
        <v>307</v>
      </c>
      <c r="G426" s="4">
        <v>80000</v>
      </c>
      <c r="H426" s="4"/>
      <c r="I426" s="4">
        <v>80000</v>
      </c>
      <c r="J426" s="6"/>
      <c r="K426" s="4"/>
      <c r="L426" s="6"/>
      <c r="M426" s="24"/>
      <c r="N426" s="25"/>
      <c r="O426" s="4"/>
      <c r="P426" s="4">
        <f t="shared" si="20"/>
        <v>80000</v>
      </c>
    </row>
    <row r="427" spans="1:16" x14ac:dyDescent="0.2">
      <c r="A427" s="6">
        <v>44358.360891203702</v>
      </c>
      <c r="B427" s="3" t="s">
        <v>339</v>
      </c>
      <c r="C427" s="1"/>
      <c r="D427" s="3" t="s">
        <v>312</v>
      </c>
      <c r="E427" s="6"/>
      <c r="F427" s="23" t="s">
        <v>307</v>
      </c>
      <c r="G427" s="4">
        <v>80000</v>
      </c>
      <c r="H427" s="4"/>
      <c r="I427" s="4">
        <v>80000</v>
      </c>
      <c r="J427" s="6"/>
      <c r="K427" s="4"/>
      <c r="L427" s="6"/>
      <c r="M427" s="24"/>
      <c r="N427" s="25"/>
      <c r="O427" s="4"/>
      <c r="P427" s="4">
        <f t="shared" si="20"/>
        <v>80000</v>
      </c>
    </row>
    <row r="428" spans="1:16" x14ac:dyDescent="0.2">
      <c r="A428" s="6">
        <v>44358.525196759256</v>
      </c>
      <c r="B428" s="3" t="s">
        <v>340</v>
      </c>
      <c r="C428" s="1"/>
      <c r="D428" s="3" t="s">
        <v>312</v>
      </c>
      <c r="E428" s="6"/>
      <c r="F428" s="23" t="s">
        <v>307</v>
      </c>
      <c r="G428" s="4">
        <v>80000</v>
      </c>
      <c r="H428" s="4"/>
      <c r="I428" s="4">
        <v>80000</v>
      </c>
      <c r="J428" s="6"/>
      <c r="K428" s="4"/>
      <c r="L428" s="6"/>
      <c r="M428" s="24"/>
      <c r="N428" s="25"/>
      <c r="O428" s="4"/>
      <c r="P428" s="4">
        <f t="shared" si="20"/>
        <v>80000</v>
      </c>
    </row>
    <row r="429" spans="1:16" x14ac:dyDescent="0.2">
      <c r="A429" s="6">
        <v>44358.532129629632</v>
      </c>
      <c r="B429" s="3" t="s">
        <v>341</v>
      </c>
      <c r="C429" s="1"/>
      <c r="D429" s="3" t="s">
        <v>312</v>
      </c>
      <c r="E429" s="6"/>
      <c r="F429" s="23" t="s">
        <v>307</v>
      </c>
      <c r="G429" s="4">
        <v>80000</v>
      </c>
      <c r="H429" s="4"/>
      <c r="I429" s="4">
        <v>80000</v>
      </c>
      <c r="J429" s="6"/>
      <c r="K429" s="4"/>
      <c r="L429" s="6"/>
      <c r="M429" s="24"/>
      <c r="N429" s="25"/>
      <c r="O429" s="4"/>
      <c r="P429" s="4">
        <f t="shared" si="20"/>
        <v>80000</v>
      </c>
    </row>
    <row r="430" spans="1:16" x14ac:dyDescent="0.2">
      <c r="A430" s="6">
        <v>44358.576898148145</v>
      </c>
      <c r="B430" s="3" t="s">
        <v>342</v>
      </c>
      <c r="C430" s="1"/>
      <c r="D430" s="3" t="s">
        <v>312</v>
      </c>
      <c r="E430" s="6"/>
      <c r="F430" s="23" t="s">
        <v>307</v>
      </c>
      <c r="G430" s="4">
        <v>80000</v>
      </c>
      <c r="H430" s="4"/>
      <c r="I430" s="4">
        <v>80000</v>
      </c>
      <c r="J430" s="6"/>
      <c r="K430" s="4"/>
      <c r="L430" s="6"/>
      <c r="M430" s="24"/>
      <c r="N430" s="25"/>
      <c r="O430" s="4"/>
      <c r="P430" s="4">
        <f t="shared" si="20"/>
        <v>80000</v>
      </c>
    </row>
    <row r="431" spans="1:16" x14ac:dyDescent="0.2">
      <c r="A431" s="6">
        <v>44362.328553240739</v>
      </c>
      <c r="B431" s="3" t="s">
        <v>343</v>
      </c>
      <c r="C431" s="1"/>
      <c r="D431" s="3" t="s">
        <v>312</v>
      </c>
      <c r="E431" s="6"/>
      <c r="F431" s="23" t="s">
        <v>307</v>
      </c>
      <c r="G431" s="4">
        <v>80000</v>
      </c>
      <c r="H431" s="4"/>
      <c r="I431" s="4">
        <v>80000</v>
      </c>
      <c r="J431" s="6"/>
      <c r="K431" s="4"/>
      <c r="L431" s="6"/>
      <c r="M431" s="24"/>
      <c r="N431" s="25"/>
      <c r="O431" s="4"/>
      <c r="P431" s="4">
        <f t="shared" si="20"/>
        <v>80000</v>
      </c>
    </row>
    <row r="432" spans="1:16" x14ac:dyDescent="0.2">
      <c r="A432" s="6">
        <v>44362.33053240741</v>
      </c>
      <c r="B432" s="3" t="s">
        <v>344</v>
      </c>
      <c r="C432" s="1"/>
      <c r="D432" s="3" t="s">
        <v>312</v>
      </c>
      <c r="E432" s="6"/>
      <c r="F432" s="23" t="s">
        <v>307</v>
      </c>
      <c r="G432" s="4">
        <v>80000</v>
      </c>
      <c r="H432" s="4"/>
      <c r="I432" s="4">
        <v>80000</v>
      </c>
      <c r="J432" s="6"/>
      <c r="K432" s="4"/>
      <c r="L432" s="6"/>
      <c r="M432" s="24"/>
      <c r="N432" s="25"/>
      <c r="O432" s="4"/>
      <c r="P432" s="4">
        <f t="shared" si="20"/>
        <v>80000</v>
      </c>
    </row>
    <row r="433" spans="1:16" x14ac:dyDescent="0.2">
      <c r="A433" s="6">
        <v>44362.354120370372</v>
      </c>
      <c r="B433" s="3" t="s">
        <v>345</v>
      </c>
      <c r="C433" s="1"/>
      <c r="D433" s="3" t="s">
        <v>312</v>
      </c>
      <c r="E433" s="6"/>
      <c r="F433" s="23" t="s">
        <v>307</v>
      </c>
      <c r="G433" s="4">
        <v>80000</v>
      </c>
      <c r="H433" s="4"/>
      <c r="I433" s="4">
        <v>80000</v>
      </c>
      <c r="J433" s="6"/>
      <c r="K433" s="4"/>
      <c r="L433" s="6"/>
      <c r="M433" s="24"/>
      <c r="N433" s="25"/>
      <c r="O433" s="4"/>
      <c r="P433" s="4">
        <f t="shared" si="20"/>
        <v>80000</v>
      </c>
    </row>
    <row r="434" spans="1:16" x14ac:dyDescent="0.2">
      <c r="A434" s="6">
        <v>44362.409930555557</v>
      </c>
      <c r="B434" s="3" t="s">
        <v>346</v>
      </c>
      <c r="C434" s="1"/>
      <c r="D434" s="3" t="s">
        <v>312</v>
      </c>
      <c r="E434" s="6"/>
      <c r="F434" s="23" t="s">
        <v>307</v>
      </c>
      <c r="G434" s="4">
        <v>80000</v>
      </c>
      <c r="H434" s="4"/>
      <c r="I434" s="4">
        <v>80000</v>
      </c>
      <c r="J434" s="6"/>
      <c r="K434" s="4"/>
      <c r="L434" s="6"/>
      <c r="M434" s="24"/>
      <c r="N434" s="25"/>
      <c r="O434" s="4"/>
      <c r="P434" s="4">
        <f t="shared" si="20"/>
        <v>80000</v>
      </c>
    </row>
    <row r="435" spans="1:16" x14ac:dyDescent="0.2">
      <c r="A435" s="6">
        <v>44362.459236111114</v>
      </c>
      <c r="B435" s="3" t="s">
        <v>347</v>
      </c>
      <c r="C435" s="1"/>
      <c r="D435" s="3" t="s">
        <v>312</v>
      </c>
      <c r="E435" s="6"/>
      <c r="F435" s="23" t="s">
        <v>307</v>
      </c>
      <c r="G435" s="4">
        <v>80000</v>
      </c>
      <c r="H435" s="4"/>
      <c r="I435" s="4">
        <v>80000</v>
      </c>
      <c r="J435" s="6"/>
      <c r="K435" s="4"/>
      <c r="L435" s="6"/>
      <c r="M435" s="24"/>
      <c r="N435" s="25"/>
      <c r="O435" s="4"/>
      <c r="P435" s="4">
        <f t="shared" si="20"/>
        <v>80000</v>
      </c>
    </row>
    <row r="436" spans="1:16" x14ac:dyDescent="0.2">
      <c r="A436" s="6">
        <v>44362.469861111109</v>
      </c>
      <c r="B436" s="3" t="s">
        <v>348</v>
      </c>
      <c r="C436" s="1"/>
      <c r="D436" s="3" t="s">
        <v>312</v>
      </c>
      <c r="E436" s="6"/>
      <c r="F436" s="23" t="s">
        <v>307</v>
      </c>
      <c r="G436" s="4">
        <v>80000</v>
      </c>
      <c r="H436" s="4"/>
      <c r="I436" s="4">
        <v>80000</v>
      </c>
      <c r="J436" s="6"/>
      <c r="K436" s="4"/>
      <c r="L436" s="6"/>
      <c r="M436" s="24"/>
      <c r="N436" s="25"/>
      <c r="O436" s="4"/>
      <c r="P436" s="4">
        <f t="shared" si="20"/>
        <v>80000</v>
      </c>
    </row>
    <row r="437" spans="1:16" x14ac:dyDescent="0.2">
      <c r="A437" s="6">
        <v>44362.579409722224</v>
      </c>
      <c r="B437" s="3" t="s">
        <v>349</v>
      </c>
      <c r="C437" s="1"/>
      <c r="D437" s="3" t="s">
        <v>312</v>
      </c>
      <c r="E437" s="6"/>
      <c r="F437" s="23" t="s">
        <v>307</v>
      </c>
      <c r="G437" s="4">
        <v>80000</v>
      </c>
      <c r="H437" s="4"/>
      <c r="I437" s="4">
        <v>80000</v>
      </c>
      <c r="J437" s="6"/>
      <c r="K437" s="4"/>
      <c r="L437" s="6"/>
      <c r="M437" s="24"/>
      <c r="N437" s="25"/>
      <c r="O437" s="4"/>
      <c r="P437" s="4">
        <f t="shared" si="20"/>
        <v>80000</v>
      </c>
    </row>
    <row r="438" spans="1:16" x14ac:dyDescent="0.2">
      <c r="A438" s="6">
        <v>44363.301747685182</v>
      </c>
      <c r="B438" s="3" t="s">
        <v>350</v>
      </c>
      <c r="C438" s="1"/>
      <c r="D438" s="3" t="s">
        <v>312</v>
      </c>
      <c r="E438" s="6"/>
      <c r="F438" s="23" t="s">
        <v>307</v>
      </c>
      <c r="G438" s="4">
        <v>80000</v>
      </c>
      <c r="H438" s="4"/>
      <c r="I438" s="4">
        <v>80000</v>
      </c>
      <c r="J438" s="6"/>
      <c r="K438" s="4"/>
      <c r="L438" s="6"/>
      <c r="M438" s="24"/>
      <c r="N438" s="25"/>
      <c r="O438" s="4"/>
      <c r="P438" s="4">
        <f t="shared" si="20"/>
        <v>80000</v>
      </c>
    </row>
    <row r="439" spans="1:16" x14ac:dyDescent="0.2">
      <c r="A439" s="6">
        <v>44363.31490740741</v>
      </c>
      <c r="B439" s="3" t="s">
        <v>351</v>
      </c>
      <c r="C439" s="1"/>
      <c r="D439" s="3" t="s">
        <v>312</v>
      </c>
      <c r="E439" s="6"/>
      <c r="F439" s="23" t="s">
        <v>307</v>
      </c>
      <c r="G439" s="4">
        <v>80000</v>
      </c>
      <c r="H439" s="4"/>
      <c r="I439" s="4">
        <v>80000</v>
      </c>
      <c r="J439" s="6"/>
      <c r="K439" s="4"/>
      <c r="L439" s="6"/>
      <c r="M439" s="24"/>
      <c r="N439" s="25"/>
      <c r="O439" s="4"/>
      <c r="P439" s="4">
        <f t="shared" si="20"/>
        <v>80000</v>
      </c>
    </row>
    <row r="440" spans="1:16" x14ac:dyDescent="0.2">
      <c r="A440" s="6">
        <v>44363.32408564815</v>
      </c>
      <c r="B440" s="3" t="s">
        <v>352</v>
      </c>
      <c r="C440" s="1"/>
      <c r="D440" s="3" t="s">
        <v>312</v>
      </c>
      <c r="E440" s="6"/>
      <c r="F440" s="23" t="s">
        <v>307</v>
      </c>
      <c r="G440" s="4">
        <v>80000</v>
      </c>
      <c r="H440" s="4"/>
      <c r="I440" s="4">
        <v>80000</v>
      </c>
      <c r="J440" s="6"/>
      <c r="K440" s="4"/>
      <c r="L440" s="6"/>
      <c r="M440" s="24"/>
      <c r="N440" s="25"/>
      <c r="O440" s="4"/>
      <c r="P440" s="4">
        <f t="shared" ref="P440:P503" si="21">I440-K440-M440-O440</f>
        <v>80000</v>
      </c>
    </row>
    <row r="441" spans="1:16" x14ac:dyDescent="0.2">
      <c r="A441" s="6">
        <v>44363.331400462965</v>
      </c>
      <c r="B441" s="3" t="s">
        <v>353</v>
      </c>
      <c r="C441" s="1"/>
      <c r="D441" s="3" t="s">
        <v>312</v>
      </c>
      <c r="E441" s="6"/>
      <c r="F441" s="23" t="s">
        <v>307</v>
      </c>
      <c r="G441" s="4">
        <v>80000</v>
      </c>
      <c r="H441" s="4"/>
      <c r="I441" s="4">
        <v>80000</v>
      </c>
      <c r="J441" s="6"/>
      <c r="K441" s="4"/>
      <c r="L441" s="6"/>
      <c r="M441" s="24"/>
      <c r="N441" s="25"/>
      <c r="O441" s="4"/>
      <c r="P441" s="4">
        <f t="shared" si="21"/>
        <v>80000</v>
      </c>
    </row>
    <row r="442" spans="1:16" x14ac:dyDescent="0.2">
      <c r="A442" s="6">
        <v>44363.334513888891</v>
      </c>
      <c r="B442" s="3" t="s">
        <v>354</v>
      </c>
      <c r="C442" s="1"/>
      <c r="D442" s="3" t="s">
        <v>312</v>
      </c>
      <c r="E442" s="6"/>
      <c r="F442" s="23" t="s">
        <v>307</v>
      </c>
      <c r="G442" s="4">
        <v>80000</v>
      </c>
      <c r="H442" s="4"/>
      <c r="I442" s="4">
        <v>80000</v>
      </c>
      <c r="J442" s="6"/>
      <c r="K442" s="4"/>
      <c r="L442" s="6"/>
      <c r="M442" s="24"/>
      <c r="N442" s="25"/>
      <c r="O442" s="4"/>
      <c r="P442" s="4">
        <f t="shared" si="21"/>
        <v>80000</v>
      </c>
    </row>
    <row r="443" spans="1:16" x14ac:dyDescent="0.2">
      <c r="A443" s="6">
        <v>44363.50990740741</v>
      </c>
      <c r="B443" s="3" t="s">
        <v>355</v>
      </c>
      <c r="C443" s="1"/>
      <c r="D443" s="3" t="s">
        <v>312</v>
      </c>
      <c r="E443" s="6"/>
      <c r="F443" s="23" t="s">
        <v>307</v>
      </c>
      <c r="G443" s="4">
        <v>80000</v>
      </c>
      <c r="H443" s="4"/>
      <c r="I443" s="4">
        <v>80000</v>
      </c>
      <c r="J443" s="6"/>
      <c r="K443" s="4"/>
      <c r="L443" s="6"/>
      <c r="M443" s="24"/>
      <c r="N443" s="25"/>
      <c r="O443" s="4"/>
      <c r="P443" s="4">
        <f t="shared" si="21"/>
        <v>80000</v>
      </c>
    </row>
    <row r="444" spans="1:16" x14ac:dyDescent="0.2">
      <c r="A444" s="6">
        <v>44364.288159722222</v>
      </c>
      <c r="B444" s="3" t="s">
        <v>356</v>
      </c>
      <c r="C444" s="1"/>
      <c r="D444" s="3" t="s">
        <v>312</v>
      </c>
      <c r="E444" s="6"/>
      <c r="F444" s="23" t="s">
        <v>307</v>
      </c>
      <c r="G444" s="4">
        <v>80000</v>
      </c>
      <c r="H444" s="4"/>
      <c r="I444" s="4">
        <v>80000</v>
      </c>
      <c r="J444" s="6"/>
      <c r="K444" s="4"/>
      <c r="L444" s="6"/>
      <c r="M444" s="24"/>
      <c r="N444" s="25"/>
      <c r="O444" s="4"/>
      <c r="P444" s="4">
        <f t="shared" si="21"/>
        <v>80000</v>
      </c>
    </row>
    <row r="445" spans="1:16" x14ac:dyDescent="0.2">
      <c r="A445" s="6">
        <v>44364.437210648146</v>
      </c>
      <c r="B445" s="3" t="s">
        <v>357</v>
      </c>
      <c r="C445" s="1"/>
      <c r="D445" s="3" t="s">
        <v>312</v>
      </c>
      <c r="E445" s="6"/>
      <c r="F445" s="23" t="s">
        <v>307</v>
      </c>
      <c r="G445" s="4">
        <v>80000</v>
      </c>
      <c r="H445" s="4"/>
      <c r="I445" s="4">
        <v>80000</v>
      </c>
      <c r="J445" s="6"/>
      <c r="K445" s="4"/>
      <c r="L445" s="6"/>
      <c r="M445" s="24"/>
      <c r="N445" s="25"/>
      <c r="O445" s="4"/>
      <c r="P445" s="4">
        <f t="shared" si="21"/>
        <v>80000</v>
      </c>
    </row>
    <row r="446" spans="1:16" x14ac:dyDescent="0.2">
      <c r="A446" s="6">
        <v>44364.449641203704</v>
      </c>
      <c r="B446" s="3" t="s">
        <v>358</v>
      </c>
      <c r="C446" s="1"/>
      <c r="D446" s="3" t="s">
        <v>312</v>
      </c>
      <c r="E446" s="6"/>
      <c r="F446" s="23" t="s">
        <v>307</v>
      </c>
      <c r="G446" s="4">
        <v>80000</v>
      </c>
      <c r="H446" s="4"/>
      <c r="I446" s="4">
        <v>80000</v>
      </c>
      <c r="J446" s="6"/>
      <c r="K446" s="4"/>
      <c r="L446" s="6"/>
      <c r="M446" s="24"/>
      <c r="N446" s="25"/>
      <c r="O446" s="4"/>
      <c r="P446" s="4">
        <f t="shared" si="21"/>
        <v>80000</v>
      </c>
    </row>
    <row r="447" spans="1:16" x14ac:dyDescent="0.2">
      <c r="A447" s="6">
        <v>44364.481111111112</v>
      </c>
      <c r="B447" s="3" t="s">
        <v>359</v>
      </c>
      <c r="C447" s="1"/>
      <c r="D447" s="3" t="s">
        <v>312</v>
      </c>
      <c r="E447" s="6"/>
      <c r="F447" s="23" t="s">
        <v>307</v>
      </c>
      <c r="G447" s="4">
        <v>80000</v>
      </c>
      <c r="H447" s="4"/>
      <c r="I447" s="4">
        <v>80000</v>
      </c>
      <c r="J447" s="6"/>
      <c r="K447" s="4"/>
      <c r="L447" s="6"/>
      <c r="M447" s="24"/>
      <c r="N447" s="25"/>
      <c r="O447" s="4"/>
      <c r="P447" s="4">
        <f t="shared" si="21"/>
        <v>80000</v>
      </c>
    </row>
    <row r="448" spans="1:16" x14ac:dyDescent="0.2">
      <c r="A448" s="6">
        <v>44364.534004629626</v>
      </c>
      <c r="B448" s="3" t="s">
        <v>360</v>
      </c>
      <c r="C448" s="1"/>
      <c r="D448" s="3" t="s">
        <v>312</v>
      </c>
      <c r="E448" s="6"/>
      <c r="F448" s="23" t="s">
        <v>307</v>
      </c>
      <c r="G448" s="4">
        <v>80000</v>
      </c>
      <c r="H448" s="4"/>
      <c r="I448" s="4">
        <v>80000</v>
      </c>
      <c r="J448" s="6"/>
      <c r="K448" s="4"/>
      <c r="L448" s="6"/>
      <c r="M448" s="24"/>
      <c r="N448" s="25"/>
      <c r="O448" s="4"/>
      <c r="P448" s="4">
        <f t="shared" si="21"/>
        <v>80000</v>
      </c>
    </row>
    <row r="449" spans="1:16" x14ac:dyDescent="0.2">
      <c r="A449" s="6">
        <v>44365.352337962962</v>
      </c>
      <c r="B449" s="3" t="s">
        <v>361</v>
      </c>
      <c r="C449" s="1"/>
      <c r="D449" s="3" t="s">
        <v>312</v>
      </c>
      <c r="E449" s="6"/>
      <c r="F449" s="23" t="s">
        <v>307</v>
      </c>
      <c r="G449" s="4">
        <v>80000</v>
      </c>
      <c r="H449" s="4"/>
      <c r="I449" s="4">
        <v>80000</v>
      </c>
      <c r="J449" s="6"/>
      <c r="K449" s="4"/>
      <c r="L449" s="6"/>
      <c r="M449" s="24"/>
      <c r="N449" s="25"/>
      <c r="O449" s="4"/>
      <c r="P449" s="4">
        <f t="shared" si="21"/>
        <v>80000</v>
      </c>
    </row>
    <row r="450" spans="1:16" x14ac:dyDescent="0.2">
      <c r="A450" s="6">
        <v>44365.43509259259</v>
      </c>
      <c r="B450" s="3" t="s">
        <v>362</v>
      </c>
      <c r="C450" s="1"/>
      <c r="D450" s="3" t="s">
        <v>312</v>
      </c>
      <c r="E450" s="6"/>
      <c r="F450" s="23" t="s">
        <v>307</v>
      </c>
      <c r="G450" s="4">
        <v>80000</v>
      </c>
      <c r="H450" s="4"/>
      <c r="I450" s="4">
        <v>80000</v>
      </c>
      <c r="J450" s="6"/>
      <c r="K450" s="4"/>
      <c r="L450" s="6"/>
      <c r="M450" s="24"/>
      <c r="N450" s="25"/>
      <c r="O450" s="4"/>
      <c r="P450" s="4">
        <f t="shared" si="21"/>
        <v>80000</v>
      </c>
    </row>
    <row r="451" spans="1:16" x14ac:dyDescent="0.2">
      <c r="A451" s="6">
        <v>44365.447685185187</v>
      </c>
      <c r="B451" s="3" t="s">
        <v>363</v>
      </c>
      <c r="C451" s="1"/>
      <c r="D451" s="3" t="s">
        <v>312</v>
      </c>
      <c r="E451" s="6"/>
      <c r="F451" s="23" t="s">
        <v>307</v>
      </c>
      <c r="G451" s="4">
        <v>80000</v>
      </c>
      <c r="H451" s="4"/>
      <c r="I451" s="4">
        <v>80000</v>
      </c>
      <c r="J451" s="6"/>
      <c r="K451" s="4"/>
      <c r="L451" s="6"/>
      <c r="M451" s="24"/>
      <c r="N451" s="25"/>
      <c r="O451" s="4"/>
      <c r="P451" s="4">
        <f t="shared" si="21"/>
        <v>80000</v>
      </c>
    </row>
    <row r="452" spans="1:16" x14ac:dyDescent="0.2">
      <c r="A452" s="6">
        <v>44365.457442129627</v>
      </c>
      <c r="B452" s="3" t="s">
        <v>364</v>
      </c>
      <c r="C452" s="1"/>
      <c r="D452" s="3" t="s">
        <v>312</v>
      </c>
      <c r="E452" s="6"/>
      <c r="F452" s="23" t="s">
        <v>307</v>
      </c>
      <c r="G452" s="4">
        <v>80000</v>
      </c>
      <c r="H452" s="4"/>
      <c r="I452" s="4">
        <v>80000</v>
      </c>
      <c r="J452" s="6"/>
      <c r="K452" s="4"/>
      <c r="L452" s="6"/>
      <c r="M452" s="24"/>
      <c r="N452" s="25"/>
      <c r="O452" s="4"/>
      <c r="P452" s="4">
        <f t="shared" si="21"/>
        <v>80000</v>
      </c>
    </row>
    <row r="453" spans="1:16" x14ac:dyDescent="0.2">
      <c r="A453" s="6">
        <v>44368.528807870367</v>
      </c>
      <c r="B453" s="3" t="s">
        <v>365</v>
      </c>
      <c r="C453" s="1"/>
      <c r="D453" s="3" t="s">
        <v>312</v>
      </c>
      <c r="E453" s="6"/>
      <c r="F453" s="23" t="s">
        <v>307</v>
      </c>
      <c r="G453" s="4">
        <v>80000</v>
      </c>
      <c r="H453" s="4"/>
      <c r="I453" s="4">
        <v>80000</v>
      </c>
      <c r="J453" s="6"/>
      <c r="K453" s="4"/>
      <c r="L453" s="6"/>
      <c r="M453" s="24"/>
      <c r="N453" s="25"/>
      <c r="O453" s="4"/>
      <c r="P453" s="4">
        <f t="shared" si="21"/>
        <v>80000</v>
      </c>
    </row>
    <row r="454" spans="1:16" x14ac:dyDescent="0.2">
      <c r="A454" s="6">
        <v>44369.420092592591</v>
      </c>
      <c r="B454" s="3" t="s">
        <v>366</v>
      </c>
      <c r="C454" s="1"/>
      <c r="D454" s="3" t="s">
        <v>312</v>
      </c>
      <c r="E454" s="6"/>
      <c r="F454" s="23" t="s">
        <v>307</v>
      </c>
      <c r="G454" s="4">
        <v>80000</v>
      </c>
      <c r="H454" s="4"/>
      <c r="I454" s="4">
        <v>80000</v>
      </c>
      <c r="J454" s="6"/>
      <c r="K454" s="4"/>
      <c r="L454" s="6"/>
      <c r="M454" s="24"/>
      <c r="N454" s="25"/>
      <c r="O454" s="4"/>
      <c r="P454" s="4">
        <f t="shared" si="21"/>
        <v>80000</v>
      </c>
    </row>
    <row r="455" spans="1:16" x14ac:dyDescent="0.2">
      <c r="A455" s="6">
        <v>44369.430474537039</v>
      </c>
      <c r="B455" s="3" t="s">
        <v>367</v>
      </c>
      <c r="C455" s="1"/>
      <c r="D455" s="3" t="s">
        <v>312</v>
      </c>
      <c r="E455" s="6"/>
      <c r="F455" s="23" t="s">
        <v>307</v>
      </c>
      <c r="G455" s="4">
        <v>80000</v>
      </c>
      <c r="H455" s="4"/>
      <c r="I455" s="4">
        <v>80000</v>
      </c>
      <c r="J455" s="6"/>
      <c r="K455" s="4"/>
      <c r="L455" s="6"/>
      <c r="M455" s="24"/>
      <c r="N455" s="25"/>
      <c r="O455" s="4"/>
      <c r="P455" s="4">
        <f t="shared" si="21"/>
        <v>80000</v>
      </c>
    </row>
    <row r="456" spans="1:16" x14ac:dyDescent="0.2">
      <c r="A456" s="6">
        <v>44369.496655092589</v>
      </c>
      <c r="B456" s="3" t="s">
        <v>368</v>
      </c>
      <c r="C456" s="1"/>
      <c r="D456" s="3" t="s">
        <v>312</v>
      </c>
      <c r="E456" s="6"/>
      <c r="F456" s="23" t="s">
        <v>307</v>
      </c>
      <c r="G456" s="4">
        <v>80000</v>
      </c>
      <c r="H456" s="4"/>
      <c r="I456" s="4">
        <v>80000</v>
      </c>
      <c r="J456" s="6"/>
      <c r="K456" s="4"/>
      <c r="L456" s="6"/>
      <c r="M456" s="24"/>
      <c r="N456" s="25"/>
      <c r="O456" s="4"/>
      <c r="P456" s="4">
        <f t="shared" si="21"/>
        <v>80000</v>
      </c>
    </row>
    <row r="457" spans="1:16" x14ac:dyDescent="0.2">
      <c r="A457" s="6">
        <v>44370.280509259261</v>
      </c>
      <c r="B457" s="3" t="s">
        <v>369</v>
      </c>
      <c r="C457" s="1"/>
      <c r="D457" s="3" t="s">
        <v>312</v>
      </c>
      <c r="E457" s="6"/>
      <c r="F457" s="23" t="s">
        <v>307</v>
      </c>
      <c r="G457" s="4">
        <v>80000</v>
      </c>
      <c r="H457" s="4"/>
      <c r="I457" s="4">
        <v>80000</v>
      </c>
      <c r="J457" s="6"/>
      <c r="K457" s="4"/>
      <c r="L457" s="6"/>
      <c r="M457" s="24"/>
      <c r="N457" s="25"/>
      <c r="O457" s="4"/>
      <c r="P457" s="4">
        <f t="shared" si="21"/>
        <v>80000</v>
      </c>
    </row>
    <row r="458" spans="1:16" x14ac:dyDescent="0.2">
      <c r="A458" s="6">
        <v>44370.287800925929</v>
      </c>
      <c r="B458" s="3" t="s">
        <v>370</v>
      </c>
      <c r="C458" s="1"/>
      <c r="D458" s="3" t="s">
        <v>312</v>
      </c>
      <c r="E458" s="6"/>
      <c r="F458" s="23" t="s">
        <v>307</v>
      </c>
      <c r="G458" s="4">
        <v>80000</v>
      </c>
      <c r="H458" s="4"/>
      <c r="I458" s="4">
        <v>80000</v>
      </c>
      <c r="J458" s="6"/>
      <c r="K458" s="4"/>
      <c r="L458" s="6"/>
      <c r="M458" s="24"/>
      <c r="N458" s="25"/>
      <c r="O458" s="4"/>
      <c r="P458" s="4">
        <f t="shared" si="21"/>
        <v>80000</v>
      </c>
    </row>
    <row r="459" spans="1:16" x14ac:dyDescent="0.2">
      <c r="A459" s="6">
        <v>44370.35396990741</v>
      </c>
      <c r="B459" s="3" t="s">
        <v>371</v>
      </c>
      <c r="C459" s="1"/>
      <c r="D459" s="3" t="s">
        <v>312</v>
      </c>
      <c r="E459" s="6"/>
      <c r="F459" s="23" t="s">
        <v>307</v>
      </c>
      <c r="G459" s="4">
        <v>80000</v>
      </c>
      <c r="H459" s="4"/>
      <c r="I459" s="4">
        <v>80000</v>
      </c>
      <c r="J459" s="6"/>
      <c r="K459" s="4"/>
      <c r="L459" s="6"/>
      <c r="M459" s="24"/>
      <c r="N459" s="25"/>
      <c r="O459" s="4"/>
      <c r="P459" s="4">
        <f t="shared" si="21"/>
        <v>80000</v>
      </c>
    </row>
    <row r="460" spans="1:16" x14ac:dyDescent="0.2">
      <c r="A460" s="6">
        <v>44370.438761574071</v>
      </c>
      <c r="B460" s="3" t="s">
        <v>372</v>
      </c>
      <c r="C460" s="1"/>
      <c r="D460" s="3" t="s">
        <v>312</v>
      </c>
      <c r="E460" s="6"/>
      <c r="F460" s="23" t="s">
        <v>307</v>
      </c>
      <c r="G460" s="4">
        <v>80000</v>
      </c>
      <c r="H460" s="4"/>
      <c r="I460" s="4">
        <v>80000</v>
      </c>
      <c r="J460" s="6"/>
      <c r="K460" s="4"/>
      <c r="L460" s="6"/>
      <c r="M460" s="24"/>
      <c r="N460" s="25"/>
      <c r="O460" s="4"/>
      <c r="P460" s="4">
        <f t="shared" si="21"/>
        <v>80000</v>
      </c>
    </row>
    <row r="461" spans="1:16" x14ac:dyDescent="0.2">
      <c r="A461" s="6">
        <v>44370.508298611108</v>
      </c>
      <c r="B461" s="3" t="s">
        <v>373</v>
      </c>
      <c r="C461" s="1"/>
      <c r="D461" s="3" t="s">
        <v>312</v>
      </c>
      <c r="E461" s="6"/>
      <c r="F461" s="23" t="s">
        <v>307</v>
      </c>
      <c r="G461" s="4">
        <v>80000</v>
      </c>
      <c r="H461" s="4"/>
      <c r="I461" s="4">
        <v>80000</v>
      </c>
      <c r="J461" s="6"/>
      <c r="K461" s="4"/>
      <c r="L461" s="6"/>
      <c r="M461" s="24"/>
      <c r="N461" s="25"/>
      <c r="O461" s="4"/>
      <c r="P461" s="4">
        <f t="shared" si="21"/>
        <v>80000</v>
      </c>
    </row>
    <row r="462" spans="1:16" x14ac:dyDescent="0.2">
      <c r="A462" s="6">
        <v>44370.520358796297</v>
      </c>
      <c r="B462" s="3" t="s">
        <v>374</v>
      </c>
      <c r="C462" s="1"/>
      <c r="D462" s="3" t="s">
        <v>312</v>
      </c>
      <c r="E462" s="6"/>
      <c r="F462" s="23" t="s">
        <v>307</v>
      </c>
      <c r="G462" s="4">
        <v>80000</v>
      </c>
      <c r="H462" s="4"/>
      <c r="I462" s="4">
        <v>80000</v>
      </c>
      <c r="J462" s="6"/>
      <c r="K462" s="4"/>
      <c r="L462" s="6"/>
      <c r="M462" s="24"/>
      <c r="N462" s="25"/>
      <c r="O462" s="4"/>
      <c r="P462" s="4">
        <f t="shared" si="21"/>
        <v>80000</v>
      </c>
    </row>
    <row r="463" spans="1:16" x14ac:dyDescent="0.2">
      <c r="A463" s="6">
        <v>44370.536006944443</v>
      </c>
      <c r="B463" s="3" t="s">
        <v>375</v>
      </c>
      <c r="C463" s="1"/>
      <c r="D463" s="3" t="s">
        <v>312</v>
      </c>
      <c r="E463" s="6"/>
      <c r="F463" s="23" t="s">
        <v>307</v>
      </c>
      <c r="G463" s="4">
        <v>80000</v>
      </c>
      <c r="H463" s="4"/>
      <c r="I463" s="4">
        <v>80000</v>
      </c>
      <c r="J463" s="6"/>
      <c r="K463" s="4"/>
      <c r="L463" s="6"/>
      <c r="M463" s="24"/>
      <c r="N463" s="25"/>
      <c r="O463" s="4"/>
      <c r="P463" s="4">
        <f t="shared" si="21"/>
        <v>80000</v>
      </c>
    </row>
    <row r="464" spans="1:16" x14ac:dyDescent="0.2">
      <c r="A464" s="6">
        <v>44370.543865740743</v>
      </c>
      <c r="B464" s="3" t="s">
        <v>376</v>
      </c>
      <c r="C464" s="1"/>
      <c r="D464" s="3" t="s">
        <v>312</v>
      </c>
      <c r="E464" s="6"/>
      <c r="F464" s="23" t="s">
        <v>307</v>
      </c>
      <c r="G464" s="4">
        <v>80000</v>
      </c>
      <c r="H464" s="4"/>
      <c r="I464" s="4">
        <v>80000</v>
      </c>
      <c r="J464" s="6"/>
      <c r="K464" s="4"/>
      <c r="L464" s="6"/>
      <c r="M464" s="24"/>
      <c r="N464" s="25"/>
      <c r="O464" s="4"/>
      <c r="P464" s="4">
        <f t="shared" si="21"/>
        <v>80000</v>
      </c>
    </row>
    <row r="465" spans="1:16" x14ac:dyDescent="0.2">
      <c r="A465" s="6">
        <v>44371.364189814813</v>
      </c>
      <c r="B465" s="3" t="s">
        <v>377</v>
      </c>
      <c r="C465" s="1"/>
      <c r="D465" s="3" t="s">
        <v>312</v>
      </c>
      <c r="E465" s="6"/>
      <c r="F465" s="23" t="s">
        <v>307</v>
      </c>
      <c r="G465" s="4">
        <v>80000</v>
      </c>
      <c r="H465" s="4"/>
      <c r="I465" s="4">
        <v>80000</v>
      </c>
      <c r="J465" s="6"/>
      <c r="K465" s="4"/>
      <c r="L465" s="6"/>
      <c r="M465" s="24"/>
      <c r="N465" s="25"/>
      <c r="O465" s="4"/>
      <c r="P465" s="4">
        <f t="shared" si="21"/>
        <v>80000</v>
      </c>
    </row>
    <row r="466" spans="1:16" x14ac:dyDescent="0.2">
      <c r="A466" s="6">
        <v>44371.47828703704</v>
      </c>
      <c r="B466" s="3" t="s">
        <v>378</v>
      </c>
      <c r="C466" s="1"/>
      <c r="D466" s="3" t="s">
        <v>312</v>
      </c>
      <c r="E466" s="6"/>
      <c r="F466" s="23" t="s">
        <v>307</v>
      </c>
      <c r="G466" s="4">
        <v>80000</v>
      </c>
      <c r="H466" s="4"/>
      <c r="I466" s="4">
        <v>80000</v>
      </c>
      <c r="J466" s="6"/>
      <c r="K466" s="4"/>
      <c r="L466" s="6"/>
      <c r="M466" s="24"/>
      <c r="N466" s="25"/>
      <c r="O466" s="4"/>
      <c r="P466" s="4">
        <f t="shared" si="21"/>
        <v>80000</v>
      </c>
    </row>
    <row r="467" spans="1:16" x14ac:dyDescent="0.2">
      <c r="A467" s="6">
        <v>44373.381736111114</v>
      </c>
      <c r="B467" s="3" t="s">
        <v>379</v>
      </c>
      <c r="C467" s="1"/>
      <c r="D467" s="3" t="s">
        <v>312</v>
      </c>
      <c r="E467" s="6"/>
      <c r="F467" s="23" t="s">
        <v>307</v>
      </c>
      <c r="G467" s="4">
        <v>80000</v>
      </c>
      <c r="H467" s="4"/>
      <c r="I467" s="4">
        <v>80000</v>
      </c>
      <c r="J467" s="6"/>
      <c r="K467" s="4"/>
      <c r="L467" s="6"/>
      <c r="M467" s="24"/>
      <c r="N467" s="25"/>
      <c r="O467" s="4"/>
      <c r="P467" s="4">
        <f t="shared" si="21"/>
        <v>80000</v>
      </c>
    </row>
    <row r="468" spans="1:16" x14ac:dyDescent="0.2">
      <c r="A468" s="6">
        <v>44375.282407407409</v>
      </c>
      <c r="B468" s="3" t="s">
        <v>380</v>
      </c>
      <c r="C468" s="1"/>
      <c r="D468" s="3" t="s">
        <v>312</v>
      </c>
      <c r="E468" s="6"/>
      <c r="F468" s="23" t="s">
        <v>307</v>
      </c>
      <c r="G468" s="4">
        <v>80000</v>
      </c>
      <c r="H468" s="4"/>
      <c r="I468" s="4">
        <v>80000</v>
      </c>
      <c r="J468" s="6"/>
      <c r="K468" s="4"/>
      <c r="L468" s="6"/>
      <c r="M468" s="24"/>
      <c r="N468" s="25"/>
      <c r="O468" s="4"/>
      <c r="P468" s="4">
        <f t="shared" si="21"/>
        <v>80000</v>
      </c>
    </row>
    <row r="469" spans="1:16" x14ac:dyDescent="0.2">
      <c r="A469" s="6">
        <v>44375.312569444446</v>
      </c>
      <c r="B469" s="3" t="s">
        <v>381</v>
      </c>
      <c r="C469" s="1"/>
      <c r="D469" s="3" t="s">
        <v>312</v>
      </c>
      <c r="E469" s="6"/>
      <c r="F469" s="23" t="s">
        <v>307</v>
      </c>
      <c r="G469" s="4">
        <v>80000</v>
      </c>
      <c r="H469" s="4"/>
      <c r="I469" s="4">
        <v>80000</v>
      </c>
      <c r="J469" s="6"/>
      <c r="K469" s="4"/>
      <c r="L469" s="6"/>
      <c r="M469" s="24"/>
      <c r="N469" s="25"/>
      <c r="O469" s="4"/>
      <c r="P469" s="4">
        <f t="shared" si="21"/>
        <v>80000</v>
      </c>
    </row>
    <row r="470" spans="1:16" x14ac:dyDescent="0.2">
      <c r="A470" s="6">
        <v>44375.432916666665</v>
      </c>
      <c r="B470" s="3" t="s">
        <v>382</v>
      </c>
      <c r="C470" s="1"/>
      <c r="D470" s="3" t="s">
        <v>312</v>
      </c>
      <c r="E470" s="6"/>
      <c r="F470" s="23" t="s">
        <v>307</v>
      </c>
      <c r="G470" s="4">
        <v>80000</v>
      </c>
      <c r="H470" s="4"/>
      <c r="I470" s="4">
        <v>80000</v>
      </c>
      <c r="J470" s="6"/>
      <c r="K470" s="4"/>
      <c r="L470" s="6"/>
      <c r="M470" s="24"/>
      <c r="N470" s="25"/>
      <c r="O470" s="4"/>
      <c r="P470" s="4">
        <f t="shared" si="21"/>
        <v>80000</v>
      </c>
    </row>
    <row r="471" spans="1:16" x14ac:dyDescent="0.2">
      <c r="A471" s="6">
        <v>44375.43922453704</v>
      </c>
      <c r="B471" s="3" t="s">
        <v>383</v>
      </c>
      <c r="C471" s="1"/>
      <c r="D471" s="3" t="s">
        <v>312</v>
      </c>
      <c r="E471" s="6"/>
      <c r="F471" s="23" t="s">
        <v>307</v>
      </c>
      <c r="G471" s="4">
        <v>80000</v>
      </c>
      <c r="H471" s="4"/>
      <c r="I471" s="4">
        <v>80000</v>
      </c>
      <c r="J471" s="6"/>
      <c r="K471" s="4"/>
      <c r="L471" s="6"/>
      <c r="M471" s="24"/>
      <c r="N471" s="25"/>
      <c r="O471" s="4"/>
      <c r="P471" s="4">
        <f t="shared" si="21"/>
        <v>80000</v>
      </c>
    </row>
    <row r="472" spans="1:16" x14ac:dyDescent="0.2">
      <c r="A472" s="6">
        <v>44376.344780092593</v>
      </c>
      <c r="B472" s="3" t="s">
        <v>384</v>
      </c>
      <c r="C472" s="1"/>
      <c r="D472" s="3" t="s">
        <v>312</v>
      </c>
      <c r="E472" s="6"/>
      <c r="F472" s="23" t="s">
        <v>307</v>
      </c>
      <c r="G472" s="4">
        <v>80000</v>
      </c>
      <c r="H472" s="4"/>
      <c r="I472" s="4">
        <v>80000</v>
      </c>
      <c r="J472" s="6"/>
      <c r="K472" s="4"/>
      <c r="L472" s="6"/>
      <c r="M472" s="24"/>
      <c r="N472" s="25"/>
      <c r="O472" s="4"/>
      <c r="P472" s="4">
        <f t="shared" si="21"/>
        <v>80000</v>
      </c>
    </row>
    <row r="473" spans="1:16" x14ac:dyDescent="0.2">
      <c r="A473" s="6">
        <v>44377.344965277778</v>
      </c>
      <c r="B473" s="3" t="s">
        <v>385</v>
      </c>
      <c r="C473" s="1"/>
      <c r="D473" s="3" t="s">
        <v>312</v>
      </c>
      <c r="E473" s="6"/>
      <c r="F473" s="23" t="s">
        <v>307</v>
      </c>
      <c r="G473" s="4">
        <v>80000</v>
      </c>
      <c r="H473" s="4"/>
      <c r="I473" s="4">
        <v>80000</v>
      </c>
      <c r="J473" s="6"/>
      <c r="K473" s="4"/>
      <c r="L473" s="6"/>
      <c r="M473" s="24"/>
      <c r="N473" s="25"/>
      <c r="O473" s="4"/>
      <c r="P473" s="4">
        <f t="shared" si="21"/>
        <v>80000</v>
      </c>
    </row>
    <row r="474" spans="1:16" x14ac:dyDescent="0.2">
      <c r="A474" s="6">
        <v>44377.379548611112</v>
      </c>
      <c r="B474" s="3" t="s">
        <v>386</v>
      </c>
      <c r="C474" s="1"/>
      <c r="D474" s="3" t="s">
        <v>312</v>
      </c>
      <c r="E474" s="6"/>
      <c r="F474" s="23" t="s">
        <v>307</v>
      </c>
      <c r="G474" s="4">
        <v>80000</v>
      </c>
      <c r="H474" s="4"/>
      <c r="I474" s="4">
        <v>80000</v>
      </c>
      <c r="J474" s="6"/>
      <c r="K474" s="4"/>
      <c r="L474" s="6"/>
      <c r="M474" s="24"/>
      <c r="N474" s="25"/>
      <c r="O474" s="4"/>
      <c r="P474" s="4">
        <f t="shared" si="21"/>
        <v>80000</v>
      </c>
    </row>
    <row r="475" spans="1:16" x14ac:dyDescent="0.2">
      <c r="A475" s="6">
        <v>44377.46974537037</v>
      </c>
      <c r="B475" s="3" t="s">
        <v>387</v>
      </c>
      <c r="C475" s="1"/>
      <c r="D475" s="3" t="s">
        <v>312</v>
      </c>
      <c r="E475" s="6"/>
      <c r="F475" s="23" t="s">
        <v>307</v>
      </c>
      <c r="G475" s="4">
        <v>80000</v>
      </c>
      <c r="H475" s="4"/>
      <c r="I475" s="4">
        <v>80000</v>
      </c>
      <c r="J475" s="6"/>
      <c r="K475" s="4"/>
      <c r="L475" s="6"/>
      <c r="M475" s="24"/>
      <c r="N475" s="25"/>
      <c r="O475" s="4"/>
      <c r="P475" s="4">
        <f t="shared" si="21"/>
        <v>80000</v>
      </c>
    </row>
    <row r="476" spans="1:16" x14ac:dyDescent="0.2">
      <c r="A476" s="6">
        <v>44377.471261574072</v>
      </c>
      <c r="B476" s="3" t="s">
        <v>388</v>
      </c>
      <c r="C476" s="1"/>
      <c r="D476" s="3" t="s">
        <v>312</v>
      </c>
      <c r="E476" s="6"/>
      <c r="F476" s="23" t="s">
        <v>307</v>
      </c>
      <c r="G476" s="4">
        <v>80000</v>
      </c>
      <c r="H476" s="4"/>
      <c r="I476" s="4">
        <v>80000</v>
      </c>
      <c r="J476" s="6"/>
      <c r="K476" s="4"/>
      <c r="L476" s="6"/>
      <c r="M476" s="24"/>
      <c r="N476" s="25"/>
      <c r="O476" s="4"/>
      <c r="P476" s="4">
        <f t="shared" si="21"/>
        <v>80000</v>
      </c>
    </row>
    <row r="477" spans="1:16" x14ac:dyDescent="0.2">
      <c r="A477" s="6">
        <v>44377.497430555559</v>
      </c>
      <c r="B477" s="3" t="s">
        <v>389</v>
      </c>
      <c r="C477" s="1"/>
      <c r="D477" s="3" t="s">
        <v>312</v>
      </c>
      <c r="E477" s="6"/>
      <c r="F477" s="23" t="s">
        <v>307</v>
      </c>
      <c r="G477" s="4">
        <v>80000</v>
      </c>
      <c r="H477" s="4"/>
      <c r="I477" s="4">
        <v>80000</v>
      </c>
      <c r="J477" s="6"/>
      <c r="K477" s="4"/>
      <c r="L477" s="6"/>
      <c r="M477" s="24"/>
      <c r="N477" s="25"/>
      <c r="O477" s="4"/>
      <c r="P477" s="4">
        <f t="shared" si="21"/>
        <v>80000</v>
      </c>
    </row>
    <row r="478" spans="1:16" x14ac:dyDescent="0.2">
      <c r="A478" s="85">
        <v>44406.408807870372</v>
      </c>
      <c r="B478" s="84" t="str">
        <f>"SMAC0000020410"</f>
        <v>SMAC0000020410</v>
      </c>
      <c r="C478" s="1"/>
      <c r="D478" s="3" t="s">
        <v>306</v>
      </c>
      <c r="E478" s="6"/>
      <c r="F478" s="23" t="s">
        <v>390</v>
      </c>
      <c r="G478" s="86">
        <v>80000</v>
      </c>
      <c r="H478" s="4"/>
      <c r="I478" s="4">
        <f>G478-H478</f>
        <v>80000</v>
      </c>
      <c r="J478" s="6"/>
      <c r="K478" s="4"/>
      <c r="L478" s="6"/>
      <c r="M478" s="24"/>
      <c r="N478" s="25"/>
      <c r="O478" s="4"/>
      <c r="P478" s="4">
        <f t="shared" si="21"/>
        <v>80000</v>
      </c>
    </row>
    <row r="479" spans="1:16" x14ac:dyDescent="0.2">
      <c r="A479" s="85">
        <v>44404.526331018518</v>
      </c>
      <c r="B479" s="84" t="str">
        <f>"SMAC0000020401"</f>
        <v>SMAC0000020401</v>
      </c>
      <c r="C479" s="1"/>
      <c r="D479" s="3" t="s">
        <v>306</v>
      </c>
      <c r="E479" s="6"/>
      <c r="F479" s="23" t="s">
        <v>390</v>
      </c>
      <c r="G479" s="86">
        <v>80000</v>
      </c>
      <c r="H479" s="4"/>
      <c r="I479" s="4">
        <f>G479-H479</f>
        <v>80000</v>
      </c>
      <c r="J479" s="6"/>
      <c r="K479" s="4"/>
      <c r="L479" s="6"/>
      <c r="M479" s="24"/>
      <c r="N479" s="25"/>
      <c r="O479" s="4"/>
      <c r="P479" s="4">
        <f t="shared" si="21"/>
        <v>80000</v>
      </c>
    </row>
    <row r="480" spans="1:16" x14ac:dyDescent="0.2">
      <c r="A480" s="85">
        <v>44407.340474537035</v>
      </c>
      <c r="B480" s="84" t="str">
        <f>"SMAC0000020414"</f>
        <v>SMAC0000020414</v>
      </c>
      <c r="C480" s="1"/>
      <c r="D480" s="3" t="s">
        <v>306</v>
      </c>
      <c r="E480" s="6"/>
      <c r="F480" s="23" t="s">
        <v>390</v>
      </c>
      <c r="G480" s="86">
        <v>80000</v>
      </c>
      <c r="H480" s="4"/>
      <c r="I480" s="4">
        <f>G480-H480</f>
        <v>80000</v>
      </c>
      <c r="J480" s="6"/>
      <c r="K480" s="4"/>
      <c r="L480" s="6"/>
      <c r="M480" s="24"/>
      <c r="N480" s="25"/>
      <c r="O480" s="4"/>
      <c r="P480" s="4">
        <f t="shared" si="21"/>
        <v>80000</v>
      </c>
    </row>
    <row r="481" spans="1:16" x14ac:dyDescent="0.2">
      <c r="A481" s="85">
        <v>44407.481238425928</v>
      </c>
      <c r="B481" s="84" t="str">
        <f>"SMAC0000020425"</f>
        <v>SMAC0000020425</v>
      </c>
      <c r="C481" s="1"/>
      <c r="D481" s="3" t="s">
        <v>306</v>
      </c>
      <c r="E481" s="6"/>
      <c r="F481" s="23" t="s">
        <v>390</v>
      </c>
      <c r="G481" s="86">
        <v>80000</v>
      </c>
      <c r="H481" s="4"/>
      <c r="I481" s="4">
        <f>G481-H481</f>
        <v>80000</v>
      </c>
      <c r="J481" s="6"/>
      <c r="K481" s="4"/>
      <c r="L481" s="6"/>
      <c r="M481" s="24"/>
      <c r="N481" s="25"/>
      <c r="O481" s="4"/>
      <c r="P481" s="4">
        <f t="shared" si="21"/>
        <v>80000</v>
      </c>
    </row>
    <row r="482" spans="1:16" x14ac:dyDescent="0.2">
      <c r="A482" s="85">
        <v>44396.335810185185</v>
      </c>
      <c r="B482" s="84" t="str">
        <f>"SMAC0000020314"</f>
        <v>SMAC0000020314</v>
      </c>
      <c r="C482" s="1"/>
      <c r="D482" s="3" t="s">
        <v>306</v>
      </c>
      <c r="E482" s="6"/>
      <c r="F482" s="23" t="s">
        <v>390</v>
      </c>
      <c r="G482" s="86">
        <v>80000</v>
      </c>
      <c r="H482" s="4"/>
      <c r="I482" s="4">
        <f>G482-H482</f>
        <v>80000</v>
      </c>
      <c r="J482" s="6"/>
      <c r="K482" s="4"/>
      <c r="L482" s="6"/>
      <c r="M482" s="24"/>
      <c r="N482" s="25"/>
      <c r="O482" s="4"/>
      <c r="P482" s="4">
        <f t="shared" si="21"/>
        <v>80000</v>
      </c>
    </row>
    <row r="483" spans="1:16" x14ac:dyDescent="0.2">
      <c r="A483" s="85">
        <v>44391.338935185187</v>
      </c>
      <c r="B483" s="84" t="str">
        <f>"COM0000013165"</f>
        <v>COM0000013165</v>
      </c>
      <c r="C483" s="1"/>
      <c r="D483" s="3" t="s">
        <v>391</v>
      </c>
      <c r="E483" s="6"/>
      <c r="F483" s="23" t="s">
        <v>390</v>
      </c>
      <c r="G483" s="86">
        <v>80000</v>
      </c>
      <c r="H483" s="4"/>
      <c r="I483" s="86">
        <v>80000</v>
      </c>
      <c r="J483" s="6"/>
      <c r="K483" s="4"/>
      <c r="L483" s="6"/>
      <c r="M483" s="24"/>
      <c r="N483" s="25"/>
      <c r="O483" s="4"/>
      <c r="P483" s="4">
        <f t="shared" si="21"/>
        <v>80000</v>
      </c>
    </row>
    <row r="484" spans="1:16" x14ac:dyDescent="0.2">
      <c r="A484" s="85">
        <v>44396.477847222224</v>
      </c>
      <c r="B484" s="84" t="str">
        <f>"SMAC0000020323"</f>
        <v>SMAC0000020323</v>
      </c>
      <c r="C484" s="1"/>
      <c r="D484" s="3" t="s">
        <v>391</v>
      </c>
      <c r="E484" s="6"/>
      <c r="F484" s="23"/>
      <c r="G484" s="86">
        <v>80000</v>
      </c>
      <c r="H484" s="4"/>
      <c r="I484" s="86">
        <v>80000</v>
      </c>
      <c r="J484" s="6"/>
      <c r="K484" s="4"/>
      <c r="L484" s="6"/>
      <c r="M484" s="24"/>
      <c r="N484" s="25"/>
      <c r="O484" s="4"/>
      <c r="P484" s="4">
        <f t="shared" si="21"/>
        <v>80000</v>
      </c>
    </row>
    <row r="485" spans="1:16" x14ac:dyDescent="0.2">
      <c r="A485" s="85">
        <v>44398.507280092592</v>
      </c>
      <c r="B485" s="84" t="str">
        <f>"SMAC0000020329"</f>
        <v>SMAC0000020329</v>
      </c>
      <c r="C485" s="1"/>
      <c r="D485" s="3" t="s">
        <v>391</v>
      </c>
      <c r="E485" s="6"/>
      <c r="F485" s="23"/>
      <c r="G485" s="86">
        <v>80000</v>
      </c>
      <c r="H485" s="4"/>
      <c r="I485" s="86">
        <v>80000</v>
      </c>
      <c r="J485" s="6"/>
      <c r="K485" s="4"/>
      <c r="L485" s="6"/>
      <c r="M485" s="24"/>
      <c r="N485" s="25"/>
      <c r="O485" s="4"/>
      <c r="P485" s="4">
        <f t="shared" si="21"/>
        <v>80000</v>
      </c>
    </row>
    <row r="486" spans="1:16" x14ac:dyDescent="0.2">
      <c r="A486" s="85">
        <v>44398.509155092594</v>
      </c>
      <c r="B486" s="84" t="str">
        <f>"SMAC0000020330"</f>
        <v>SMAC0000020330</v>
      </c>
      <c r="C486" s="1"/>
      <c r="D486" s="3" t="s">
        <v>391</v>
      </c>
      <c r="E486" s="6"/>
      <c r="F486" s="23"/>
      <c r="G486" s="86">
        <v>80000</v>
      </c>
      <c r="H486" s="4"/>
      <c r="I486" s="86">
        <v>80000</v>
      </c>
      <c r="J486" s="6"/>
      <c r="K486" s="4"/>
      <c r="L486" s="6"/>
      <c r="M486" s="24"/>
      <c r="N486" s="25"/>
      <c r="O486" s="4"/>
      <c r="P486" s="4">
        <f t="shared" si="21"/>
        <v>80000</v>
      </c>
    </row>
    <row r="487" spans="1:16" x14ac:dyDescent="0.2">
      <c r="A487" s="85">
        <v>44398.585821759261</v>
      </c>
      <c r="B487" s="84" t="str">
        <f>"SMAC0000020334"</f>
        <v>SMAC0000020334</v>
      </c>
      <c r="C487" s="1"/>
      <c r="D487" s="3" t="s">
        <v>391</v>
      </c>
      <c r="E487" s="6"/>
      <c r="F487" s="23"/>
      <c r="G487" s="86">
        <v>80000</v>
      </c>
      <c r="H487" s="4"/>
      <c r="I487" s="86">
        <v>80000</v>
      </c>
      <c r="J487" s="6"/>
      <c r="K487" s="4"/>
      <c r="L487" s="6"/>
      <c r="M487" s="24"/>
      <c r="N487" s="25"/>
      <c r="O487" s="4"/>
      <c r="P487" s="4">
        <f t="shared" si="21"/>
        <v>80000</v>
      </c>
    </row>
    <row r="488" spans="1:16" x14ac:dyDescent="0.2">
      <c r="A488" s="85">
        <v>44399.304270833331</v>
      </c>
      <c r="B488" s="84" t="str">
        <f>"SMAC0000020339"</f>
        <v>SMAC0000020339</v>
      </c>
      <c r="C488" s="1"/>
      <c r="D488" s="3" t="s">
        <v>391</v>
      </c>
      <c r="E488" s="6"/>
      <c r="F488" s="23"/>
      <c r="G488" s="86">
        <v>80000</v>
      </c>
      <c r="H488" s="4"/>
      <c r="I488" s="86">
        <v>80000</v>
      </c>
      <c r="J488" s="6"/>
      <c r="K488" s="4"/>
      <c r="L488" s="6"/>
      <c r="M488" s="24"/>
      <c r="N488" s="25"/>
      <c r="O488" s="4"/>
      <c r="P488" s="4">
        <f t="shared" si="21"/>
        <v>80000</v>
      </c>
    </row>
    <row r="489" spans="1:16" x14ac:dyDescent="0.2">
      <c r="A489" s="85">
        <v>44399.311064814814</v>
      </c>
      <c r="B489" s="84" t="str">
        <f>"COM0000013184"</f>
        <v>COM0000013184</v>
      </c>
      <c r="C489" s="1"/>
      <c r="D489" s="3" t="s">
        <v>391</v>
      </c>
      <c r="E489" s="6"/>
      <c r="F489" s="23"/>
      <c r="G489" s="86">
        <v>80000</v>
      </c>
      <c r="H489" s="4"/>
      <c r="I489" s="86">
        <v>80000</v>
      </c>
      <c r="J489" s="6"/>
      <c r="K489" s="4"/>
      <c r="L489" s="6"/>
      <c r="M489" s="24"/>
      <c r="N489" s="25"/>
      <c r="O489" s="4"/>
      <c r="P489" s="4">
        <f t="shared" si="21"/>
        <v>80000</v>
      </c>
    </row>
    <row r="490" spans="1:16" x14ac:dyDescent="0.2">
      <c r="A490" s="85">
        <v>44400.322534722225</v>
      </c>
      <c r="B490" s="84" t="str">
        <f>"SMAC0000020366"</f>
        <v>SMAC0000020366</v>
      </c>
      <c r="C490" s="1"/>
      <c r="D490" s="3" t="s">
        <v>391</v>
      </c>
      <c r="E490" s="6"/>
      <c r="F490" s="23"/>
      <c r="G490" s="86">
        <v>80000</v>
      </c>
      <c r="H490" s="4"/>
      <c r="I490" s="86">
        <v>80000</v>
      </c>
      <c r="J490" s="6"/>
      <c r="K490" s="4"/>
      <c r="L490" s="6"/>
      <c r="M490" s="24"/>
      <c r="N490" s="25"/>
      <c r="O490" s="4"/>
      <c r="P490" s="4">
        <f t="shared" si="21"/>
        <v>80000</v>
      </c>
    </row>
    <row r="491" spans="1:16" x14ac:dyDescent="0.2">
      <c r="A491" s="85">
        <v>44400.324976851851</v>
      </c>
      <c r="B491" s="84" t="str">
        <f>"SMAC0000020367"</f>
        <v>SMAC0000020367</v>
      </c>
      <c r="C491" s="1"/>
      <c r="D491" s="3" t="s">
        <v>391</v>
      </c>
      <c r="E491" s="6"/>
      <c r="F491" s="23"/>
      <c r="G491" s="86">
        <v>80000</v>
      </c>
      <c r="H491" s="4"/>
      <c r="I491" s="86">
        <v>80000</v>
      </c>
      <c r="J491" s="6"/>
      <c r="K491" s="4"/>
      <c r="L491" s="6"/>
      <c r="M491" s="24"/>
      <c r="N491" s="25"/>
      <c r="O491" s="4"/>
      <c r="P491" s="4">
        <f t="shared" si="21"/>
        <v>80000</v>
      </c>
    </row>
    <row r="492" spans="1:16" x14ac:dyDescent="0.2">
      <c r="A492" s="85">
        <v>44400.327025462961</v>
      </c>
      <c r="B492" s="84" t="str">
        <f>"SMAC0000020368"</f>
        <v>SMAC0000020368</v>
      </c>
      <c r="C492" s="1"/>
      <c r="D492" s="3" t="s">
        <v>391</v>
      </c>
      <c r="E492" s="6"/>
      <c r="F492" s="23"/>
      <c r="G492" s="86">
        <v>80000</v>
      </c>
      <c r="H492" s="4"/>
      <c r="I492" s="86">
        <v>80000</v>
      </c>
      <c r="J492" s="6"/>
      <c r="K492" s="4"/>
      <c r="L492" s="6"/>
      <c r="M492" s="24"/>
      <c r="N492" s="25"/>
      <c r="O492" s="4"/>
      <c r="P492" s="4">
        <f t="shared" si="21"/>
        <v>80000</v>
      </c>
    </row>
    <row r="493" spans="1:16" x14ac:dyDescent="0.2">
      <c r="A493" s="85">
        <v>44399.430775462963</v>
      </c>
      <c r="B493" s="84" t="str">
        <f>"SMAC0000020355"</f>
        <v>SMAC0000020355</v>
      </c>
      <c r="C493" s="1"/>
      <c r="D493" s="3" t="s">
        <v>391</v>
      </c>
      <c r="E493" s="6"/>
      <c r="F493" s="23"/>
      <c r="G493" s="86">
        <v>80000</v>
      </c>
      <c r="H493" s="4"/>
      <c r="I493" s="86">
        <v>80000</v>
      </c>
      <c r="J493" s="6"/>
      <c r="K493" s="4"/>
      <c r="L493" s="6"/>
      <c r="M493" s="24"/>
      <c r="N493" s="25"/>
      <c r="O493" s="4"/>
      <c r="P493" s="4">
        <f t="shared" si="21"/>
        <v>80000</v>
      </c>
    </row>
    <row r="494" spans="1:16" x14ac:dyDescent="0.2">
      <c r="A494" s="85">
        <v>44392.406064814815</v>
      </c>
      <c r="B494" s="84" t="str">
        <f>"SMAC0000020270"</f>
        <v>SMAC0000020270</v>
      </c>
      <c r="C494" s="1"/>
      <c r="D494" s="3" t="s">
        <v>391</v>
      </c>
      <c r="E494" s="6"/>
      <c r="F494" s="23"/>
      <c r="G494" s="86">
        <v>80000</v>
      </c>
      <c r="H494" s="4"/>
      <c r="I494" s="86">
        <v>80000</v>
      </c>
      <c r="J494" s="6"/>
      <c r="K494" s="4"/>
      <c r="L494" s="6"/>
      <c r="M494" s="24"/>
      <c r="N494" s="25"/>
      <c r="O494" s="4"/>
      <c r="P494" s="4">
        <f t="shared" si="21"/>
        <v>80000</v>
      </c>
    </row>
    <row r="495" spans="1:16" x14ac:dyDescent="0.2">
      <c r="A495" s="85">
        <v>44391.508125</v>
      </c>
      <c r="B495" s="84" t="str">
        <f>"SMAC0000020261"</f>
        <v>SMAC0000020261</v>
      </c>
      <c r="C495" s="1"/>
      <c r="D495" s="3" t="s">
        <v>391</v>
      </c>
      <c r="E495" s="6"/>
      <c r="F495" s="23"/>
      <c r="G495" s="86">
        <v>80000</v>
      </c>
      <c r="H495" s="4"/>
      <c r="I495" s="86">
        <v>80000</v>
      </c>
      <c r="J495" s="6"/>
      <c r="K495" s="4"/>
      <c r="L495" s="6"/>
      <c r="M495" s="24"/>
      <c r="N495" s="25"/>
      <c r="O495" s="4"/>
      <c r="P495" s="4">
        <f t="shared" si="21"/>
        <v>80000</v>
      </c>
    </row>
    <row r="496" spans="1:16" x14ac:dyDescent="0.2">
      <c r="A496" s="85">
        <v>44392.473379629628</v>
      </c>
      <c r="B496" s="84" t="str">
        <f>"SMAC0000020271"</f>
        <v>SMAC0000020271</v>
      </c>
      <c r="C496" s="1"/>
      <c r="D496" s="3" t="s">
        <v>391</v>
      </c>
      <c r="E496" s="6"/>
      <c r="F496" s="23"/>
      <c r="G496" s="86">
        <v>80000</v>
      </c>
      <c r="H496" s="4"/>
      <c r="I496" s="86">
        <v>80000</v>
      </c>
      <c r="J496" s="6"/>
      <c r="K496" s="4"/>
      <c r="L496" s="6"/>
      <c r="M496" s="24"/>
      <c r="N496" s="25"/>
      <c r="O496" s="4"/>
      <c r="P496" s="4">
        <f t="shared" si="21"/>
        <v>80000</v>
      </c>
    </row>
    <row r="497" spans="1:16" x14ac:dyDescent="0.2">
      <c r="A497" s="85">
        <v>44392.27008101852</v>
      </c>
      <c r="B497" s="84" t="str">
        <f>"SMAC0000020267"</f>
        <v>SMAC0000020267</v>
      </c>
      <c r="C497" s="1"/>
      <c r="D497" s="3" t="s">
        <v>391</v>
      </c>
      <c r="E497" s="6"/>
      <c r="F497" s="23"/>
      <c r="G497" s="86">
        <v>80000</v>
      </c>
      <c r="H497" s="4"/>
      <c r="I497" s="86">
        <v>80000</v>
      </c>
      <c r="J497" s="6"/>
      <c r="K497" s="4"/>
      <c r="L497" s="6"/>
      <c r="M497" s="24"/>
      <c r="N497" s="25"/>
      <c r="O497" s="4"/>
      <c r="P497" s="4">
        <f t="shared" si="21"/>
        <v>80000</v>
      </c>
    </row>
    <row r="498" spans="1:16" x14ac:dyDescent="0.2">
      <c r="A498" s="85">
        <v>44391.4531712963</v>
      </c>
      <c r="B498" s="84" t="str">
        <f>"SMAC0000020256"</f>
        <v>SMAC0000020256</v>
      </c>
      <c r="C498" s="1"/>
      <c r="D498" s="3" t="s">
        <v>391</v>
      </c>
      <c r="E498" s="6"/>
      <c r="F498" s="23"/>
      <c r="G498" s="86">
        <v>80000</v>
      </c>
      <c r="H498" s="4"/>
      <c r="I498" s="86">
        <v>80000</v>
      </c>
      <c r="J498" s="6"/>
      <c r="K498" s="4"/>
      <c r="L498" s="6"/>
      <c r="M498" s="24"/>
      <c r="N498" s="25"/>
      <c r="O498" s="4"/>
      <c r="P498" s="4">
        <f t="shared" si="21"/>
        <v>80000</v>
      </c>
    </row>
    <row r="499" spans="1:16" x14ac:dyDescent="0.2">
      <c r="A499" s="85">
        <v>44389.462569444448</v>
      </c>
      <c r="B499" s="84" t="str">
        <f>"SMAC0000020236"</f>
        <v>SMAC0000020236</v>
      </c>
      <c r="C499" s="1"/>
      <c r="D499" s="3" t="s">
        <v>391</v>
      </c>
      <c r="E499" s="6"/>
      <c r="F499" s="23"/>
      <c r="G499" s="86">
        <v>80000</v>
      </c>
      <c r="H499" s="4"/>
      <c r="I499" s="86">
        <v>80000</v>
      </c>
      <c r="J499" s="6"/>
      <c r="K499" s="4"/>
      <c r="L499" s="6"/>
      <c r="M499" s="24"/>
      <c r="N499" s="25"/>
      <c r="O499" s="4"/>
      <c r="P499" s="4">
        <f t="shared" si="21"/>
        <v>80000</v>
      </c>
    </row>
    <row r="500" spans="1:16" x14ac:dyDescent="0.2">
      <c r="A500" s="85">
        <v>44386.380590277775</v>
      </c>
      <c r="B500" s="84" t="str">
        <f>"SMAC0000020211"</f>
        <v>SMAC0000020211</v>
      </c>
      <c r="C500" s="1"/>
      <c r="D500" s="3" t="s">
        <v>391</v>
      </c>
      <c r="E500" s="6"/>
      <c r="F500" s="23"/>
      <c r="G500" s="86">
        <v>80000</v>
      </c>
      <c r="H500" s="4"/>
      <c r="I500" s="86">
        <v>80000</v>
      </c>
      <c r="J500" s="6"/>
      <c r="K500" s="4"/>
      <c r="L500" s="6"/>
      <c r="M500" s="24"/>
      <c r="N500" s="25"/>
      <c r="O500" s="4"/>
      <c r="P500" s="4">
        <f t="shared" si="21"/>
        <v>80000</v>
      </c>
    </row>
    <row r="501" spans="1:16" x14ac:dyDescent="0.2">
      <c r="A501" s="85">
        <v>44379.469918981478</v>
      </c>
      <c r="B501" s="84" t="str">
        <f>"SMAC0000020082"</f>
        <v>SMAC0000020082</v>
      </c>
      <c r="C501" s="1"/>
      <c r="D501" s="3" t="s">
        <v>391</v>
      </c>
      <c r="E501" s="6"/>
      <c r="F501" s="23"/>
      <c r="G501" s="86">
        <v>80000</v>
      </c>
      <c r="H501" s="4"/>
      <c r="I501" s="86">
        <v>80000</v>
      </c>
      <c r="J501" s="6"/>
      <c r="K501" s="4"/>
      <c r="L501" s="6"/>
      <c r="M501" s="24"/>
      <c r="N501" s="25"/>
      <c r="O501" s="4"/>
      <c r="P501" s="4">
        <f t="shared" si="21"/>
        <v>80000</v>
      </c>
    </row>
    <row r="502" spans="1:16" x14ac:dyDescent="0.2">
      <c r="A502" s="85">
        <v>44383.463194444441</v>
      </c>
      <c r="B502" s="84" t="str">
        <f>"SMAC0000020110"</f>
        <v>SMAC0000020110</v>
      </c>
      <c r="C502" s="1"/>
      <c r="D502" s="3" t="s">
        <v>391</v>
      </c>
      <c r="E502" s="6"/>
      <c r="F502" s="23"/>
      <c r="G502" s="86">
        <v>80000</v>
      </c>
      <c r="H502" s="4"/>
      <c r="I502" s="86">
        <v>80000</v>
      </c>
      <c r="J502" s="6"/>
      <c r="K502" s="4"/>
      <c r="L502" s="6"/>
      <c r="M502" s="24"/>
      <c r="N502" s="25"/>
      <c r="O502" s="4"/>
      <c r="P502" s="4">
        <f t="shared" si="21"/>
        <v>80000</v>
      </c>
    </row>
    <row r="503" spans="1:16" x14ac:dyDescent="0.2">
      <c r="A503" s="85">
        <v>44383.46671296296</v>
      </c>
      <c r="B503" s="84" t="str">
        <f>"SMAC0000020111"</f>
        <v>SMAC0000020111</v>
      </c>
      <c r="C503" s="1"/>
      <c r="D503" s="3" t="s">
        <v>391</v>
      </c>
      <c r="E503" s="6"/>
      <c r="F503" s="23"/>
      <c r="G503" s="86">
        <v>80000</v>
      </c>
      <c r="H503" s="4"/>
      <c r="I503" s="86">
        <v>80000</v>
      </c>
      <c r="J503" s="6"/>
      <c r="K503" s="4"/>
      <c r="L503" s="6"/>
      <c r="M503" s="24"/>
      <c r="N503" s="25"/>
      <c r="O503" s="4"/>
      <c r="P503" s="4">
        <f t="shared" si="21"/>
        <v>80000</v>
      </c>
    </row>
    <row r="504" spans="1:16" x14ac:dyDescent="0.2">
      <c r="A504" s="85">
        <v>44378.57885416667</v>
      </c>
      <c r="B504" s="84" t="str">
        <f>"SMAC0000020069"</f>
        <v>SMAC0000020069</v>
      </c>
      <c r="C504" s="1"/>
      <c r="D504" s="3" t="s">
        <v>391</v>
      </c>
      <c r="E504" s="6"/>
      <c r="F504" s="23"/>
      <c r="G504" s="86">
        <v>80000</v>
      </c>
      <c r="H504" s="4"/>
      <c r="I504" s="86">
        <v>80000</v>
      </c>
      <c r="J504" s="6"/>
      <c r="K504" s="4"/>
      <c r="L504" s="6"/>
      <c r="M504" s="24"/>
      <c r="N504" s="25"/>
      <c r="O504" s="4"/>
      <c r="P504" s="4">
        <f t="shared" ref="P504:P562" si="22">I504-K504-M504-O504</f>
        <v>80000</v>
      </c>
    </row>
    <row r="505" spans="1:16" x14ac:dyDescent="0.2">
      <c r="A505" s="85">
        <v>44379.407881944448</v>
      </c>
      <c r="B505" s="84" t="str">
        <f>"SMAC0000020077"</f>
        <v>SMAC0000020077</v>
      </c>
      <c r="C505" s="1"/>
      <c r="D505" s="3" t="s">
        <v>391</v>
      </c>
      <c r="E505" s="6"/>
      <c r="F505" s="23"/>
      <c r="G505" s="86">
        <v>80000</v>
      </c>
      <c r="H505" s="4"/>
      <c r="I505" s="86">
        <v>80000</v>
      </c>
      <c r="J505" s="6"/>
      <c r="K505" s="4"/>
      <c r="L505" s="6"/>
      <c r="M505" s="24"/>
      <c r="N505" s="25"/>
      <c r="O505" s="4"/>
      <c r="P505" s="4">
        <f t="shared" si="22"/>
        <v>80000</v>
      </c>
    </row>
    <row r="506" spans="1:16" x14ac:dyDescent="0.2">
      <c r="A506" s="85">
        <v>44383.321863425925</v>
      </c>
      <c r="B506" s="84" t="str">
        <f>"SMAC0000020107"</f>
        <v>SMAC0000020107</v>
      </c>
      <c r="C506" s="1"/>
      <c r="D506" s="3" t="s">
        <v>391</v>
      </c>
      <c r="E506" s="6"/>
      <c r="F506" s="23"/>
      <c r="G506" s="86">
        <v>80000</v>
      </c>
      <c r="H506" s="4"/>
      <c r="I506" s="86">
        <v>80000</v>
      </c>
      <c r="J506" s="6"/>
      <c r="K506" s="4"/>
      <c r="L506" s="6"/>
      <c r="M506" s="24"/>
      <c r="N506" s="25"/>
      <c r="O506" s="4"/>
      <c r="P506" s="4">
        <f t="shared" si="22"/>
        <v>80000</v>
      </c>
    </row>
    <row r="507" spans="1:16" x14ac:dyDescent="0.2">
      <c r="A507" s="85">
        <v>44385.378599537034</v>
      </c>
      <c r="B507" s="84" t="str">
        <f>"SMAC0000020161"</f>
        <v>SMAC0000020161</v>
      </c>
      <c r="C507" s="1"/>
      <c r="D507" s="3" t="s">
        <v>391</v>
      </c>
      <c r="E507" s="6"/>
      <c r="F507" s="23"/>
      <c r="G507" s="86">
        <v>80000</v>
      </c>
      <c r="H507" s="4"/>
      <c r="I507" s="86">
        <v>80000</v>
      </c>
      <c r="J507" s="6"/>
      <c r="K507" s="4"/>
      <c r="L507" s="6"/>
      <c r="M507" s="24"/>
      <c r="N507" s="25"/>
      <c r="O507" s="4"/>
      <c r="P507" s="4">
        <f t="shared" si="22"/>
        <v>80000</v>
      </c>
    </row>
    <row r="508" spans="1:16" x14ac:dyDescent="0.2">
      <c r="A508" s="85">
        <v>44384.475798611114</v>
      </c>
      <c r="B508" s="84" t="str">
        <f>"SMAC0000020133"</f>
        <v>SMAC0000020133</v>
      </c>
      <c r="C508" s="1"/>
      <c r="D508" s="3" t="s">
        <v>391</v>
      </c>
      <c r="E508" s="6"/>
      <c r="F508" s="23"/>
      <c r="G508" s="86">
        <v>80000</v>
      </c>
      <c r="H508" s="4"/>
      <c r="I508" s="86">
        <v>80000</v>
      </c>
      <c r="J508" s="6"/>
      <c r="K508" s="4"/>
      <c r="L508" s="6"/>
      <c r="M508" s="24"/>
      <c r="N508" s="25"/>
      <c r="O508" s="4"/>
      <c r="P508" s="4">
        <f t="shared" si="22"/>
        <v>80000</v>
      </c>
    </row>
    <row r="509" spans="1:16" x14ac:dyDescent="0.2">
      <c r="A509" s="85">
        <v>44384.477384259262</v>
      </c>
      <c r="B509" s="84" t="str">
        <f>"SMAC0000020134"</f>
        <v>SMAC0000020134</v>
      </c>
      <c r="C509" s="1"/>
      <c r="D509" s="3" t="s">
        <v>391</v>
      </c>
      <c r="E509" s="6"/>
      <c r="F509" s="23"/>
      <c r="G509" s="86">
        <v>80000</v>
      </c>
      <c r="H509" s="4"/>
      <c r="I509" s="86">
        <v>80000</v>
      </c>
      <c r="J509" s="6"/>
      <c r="K509" s="4"/>
      <c r="L509" s="6"/>
      <c r="M509" s="24"/>
      <c r="N509" s="25"/>
      <c r="O509" s="4"/>
      <c r="P509" s="4">
        <f t="shared" si="22"/>
        <v>80000</v>
      </c>
    </row>
    <row r="510" spans="1:16" x14ac:dyDescent="0.2">
      <c r="A510" s="85">
        <v>44405.487129629626</v>
      </c>
      <c r="B510" s="84" t="str">
        <f>"SMAC0000020405"</f>
        <v>SMAC0000020405</v>
      </c>
      <c r="C510" s="1"/>
      <c r="D510" s="3" t="s">
        <v>391</v>
      </c>
      <c r="E510" s="6"/>
      <c r="F510" s="23"/>
      <c r="G510" s="86">
        <v>80000</v>
      </c>
      <c r="H510" s="4"/>
      <c r="I510" s="86">
        <v>80000</v>
      </c>
      <c r="J510" s="6"/>
      <c r="K510" s="4"/>
      <c r="L510" s="6"/>
      <c r="M510" s="24"/>
      <c r="N510" s="25"/>
      <c r="O510" s="4"/>
      <c r="P510" s="4">
        <f t="shared" si="22"/>
        <v>80000</v>
      </c>
    </row>
    <row r="511" spans="1:16" x14ac:dyDescent="0.2">
      <c r="A511" s="85">
        <v>44407.451388888891</v>
      </c>
      <c r="B511" s="84" t="str">
        <f>"SMAC0000020422"</f>
        <v>SMAC0000020422</v>
      </c>
      <c r="C511" s="1"/>
      <c r="D511" s="3" t="s">
        <v>391</v>
      </c>
      <c r="E511" s="6"/>
      <c r="F511" s="23"/>
      <c r="G511" s="86">
        <v>80000</v>
      </c>
      <c r="H511" s="4"/>
      <c r="I511" s="86">
        <v>80000</v>
      </c>
      <c r="J511" s="6"/>
      <c r="K511" s="4"/>
      <c r="L511" s="6"/>
      <c r="M511" s="24"/>
      <c r="N511" s="25"/>
      <c r="O511" s="4"/>
      <c r="P511" s="4">
        <f t="shared" si="22"/>
        <v>80000</v>
      </c>
    </row>
    <row r="512" spans="1:16" x14ac:dyDescent="0.2">
      <c r="A512" s="85">
        <v>44407.402777777781</v>
      </c>
      <c r="B512" s="84" t="str">
        <f>"SMAC0000020419"</f>
        <v>SMAC0000020419</v>
      </c>
      <c r="C512" s="1"/>
      <c r="D512" s="3" t="s">
        <v>391</v>
      </c>
      <c r="E512" s="6"/>
      <c r="F512" s="23"/>
      <c r="G512" s="86">
        <v>80000</v>
      </c>
      <c r="H512" s="4"/>
      <c r="I512" s="86">
        <v>80000</v>
      </c>
      <c r="J512" s="6"/>
      <c r="K512" s="4"/>
      <c r="L512" s="6"/>
      <c r="M512" s="24"/>
      <c r="N512" s="25"/>
      <c r="O512" s="4"/>
      <c r="P512" s="4">
        <f t="shared" si="22"/>
        <v>80000</v>
      </c>
    </row>
    <row r="513" spans="1:16" x14ac:dyDescent="0.2">
      <c r="A513" s="85">
        <v>44401.436342592591</v>
      </c>
      <c r="B513" s="84" t="str">
        <f>"SMAC0000020388"</f>
        <v>SMAC0000020388</v>
      </c>
      <c r="C513" s="1"/>
      <c r="D513" s="3" t="s">
        <v>391</v>
      </c>
      <c r="E513" s="6"/>
      <c r="F513" s="23"/>
      <c r="G513" s="86">
        <v>80000</v>
      </c>
      <c r="H513" s="4"/>
      <c r="I513" s="86">
        <v>80000</v>
      </c>
      <c r="J513" s="6"/>
      <c r="K513" s="4"/>
      <c r="L513" s="6"/>
      <c r="M513" s="24"/>
      <c r="N513" s="25"/>
      <c r="O513" s="4"/>
      <c r="P513" s="4">
        <f t="shared" si="22"/>
        <v>80000</v>
      </c>
    </row>
    <row r="514" spans="1:16" x14ac:dyDescent="0.2">
      <c r="A514" s="85">
        <v>44400.441736111112</v>
      </c>
      <c r="B514" s="84" t="str">
        <f>"SMAC0000020380"</f>
        <v>SMAC0000020380</v>
      </c>
      <c r="C514" s="1"/>
      <c r="D514" s="3" t="s">
        <v>391</v>
      </c>
      <c r="E514" s="6"/>
      <c r="F514" s="23"/>
      <c r="G514" s="86">
        <v>80000</v>
      </c>
      <c r="H514" s="4"/>
      <c r="I514" s="86">
        <v>80000</v>
      </c>
      <c r="J514" s="6"/>
      <c r="K514" s="4"/>
      <c r="L514" s="6"/>
      <c r="M514" s="24"/>
      <c r="N514" s="25"/>
      <c r="O514" s="4"/>
      <c r="P514" s="4">
        <f t="shared" si="22"/>
        <v>80000</v>
      </c>
    </row>
    <row r="515" spans="1:16" x14ac:dyDescent="0.2">
      <c r="A515" s="85">
        <v>44403.438715277778</v>
      </c>
      <c r="B515" s="84" t="str">
        <f>"SMAC0000020392"</f>
        <v>SMAC0000020392</v>
      </c>
      <c r="C515" s="1"/>
      <c r="D515" s="3" t="s">
        <v>391</v>
      </c>
      <c r="E515" s="6"/>
      <c r="F515" s="23"/>
      <c r="G515" s="86">
        <v>80000</v>
      </c>
      <c r="H515" s="4"/>
      <c r="I515" s="86">
        <v>80000</v>
      </c>
      <c r="J515" s="6"/>
      <c r="K515" s="4"/>
      <c r="L515" s="6"/>
      <c r="M515" s="24"/>
      <c r="N515" s="25"/>
      <c r="O515" s="4"/>
      <c r="P515" s="4">
        <f t="shared" si="22"/>
        <v>80000</v>
      </c>
    </row>
    <row r="516" spans="1:16" x14ac:dyDescent="0.2">
      <c r="A516" s="85">
        <v>44403.440520833334</v>
      </c>
      <c r="B516" s="84" t="str">
        <f>"SMAC0000020393"</f>
        <v>SMAC0000020393</v>
      </c>
      <c r="C516" s="1"/>
      <c r="D516" s="3" t="s">
        <v>391</v>
      </c>
      <c r="E516" s="6"/>
      <c r="F516" s="23"/>
      <c r="G516" s="86">
        <v>80000</v>
      </c>
      <c r="H516" s="4"/>
      <c r="I516" s="86">
        <v>80000</v>
      </c>
      <c r="J516" s="6"/>
      <c r="K516" s="4"/>
      <c r="L516" s="6"/>
      <c r="M516" s="24"/>
      <c r="N516" s="25"/>
      <c r="O516" s="4"/>
      <c r="P516" s="4">
        <f t="shared" si="22"/>
        <v>80000</v>
      </c>
    </row>
    <row r="517" spans="1:16" x14ac:dyDescent="0.2">
      <c r="A517" s="85">
        <v>44403.441886574074</v>
      </c>
      <c r="B517" s="84" t="str">
        <f>"SMAC0000020394"</f>
        <v>SMAC0000020394</v>
      </c>
      <c r="C517" s="1"/>
      <c r="D517" s="3" t="s">
        <v>391</v>
      </c>
      <c r="E517" s="6"/>
      <c r="F517" s="23"/>
      <c r="G517" s="86">
        <v>80000</v>
      </c>
      <c r="H517" s="4"/>
      <c r="I517" s="86">
        <v>80000</v>
      </c>
      <c r="J517" s="6"/>
      <c r="K517" s="4"/>
      <c r="L517" s="6"/>
      <c r="M517" s="24"/>
      <c r="N517" s="25"/>
      <c r="O517" s="4"/>
      <c r="P517" s="4">
        <f t="shared" si="22"/>
        <v>80000</v>
      </c>
    </row>
    <row r="518" spans="1:16" x14ac:dyDescent="0.2">
      <c r="A518" s="85">
        <v>44404.45208333333</v>
      </c>
      <c r="B518" s="84" t="str">
        <f>"SMAC0000020398"</f>
        <v>SMAC0000020398</v>
      </c>
      <c r="C518" s="1"/>
      <c r="D518" s="3" t="s">
        <v>391</v>
      </c>
      <c r="E518" s="6"/>
      <c r="F518" s="23"/>
      <c r="G518" s="86">
        <v>80000</v>
      </c>
      <c r="H518" s="4"/>
      <c r="I518" s="86">
        <v>80000</v>
      </c>
      <c r="J518" s="6"/>
      <c r="K518" s="4"/>
      <c r="L518" s="6"/>
      <c r="M518" s="24"/>
      <c r="N518" s="25"/>
      <c r="O518" s="4"/>
      <c r="P518" s="4">
        <f t="shared" si="22"/>
        <v>80000</v>
      </c>
    </row>
    <row r="519" spans="1:16" x14ac:dyDescent="0.2">
      <c r="A519" s="85">
        <v>44404.315925925926</v>
      </c>
      <c r="B519" s="84" t="str">
        <f>"SMAC0000020396"</f>
        <v>SMAC0000020396</v>
      </c>
      <c r="C519" s="1"/>
      <c r="D519" s="3" t="s">
        <v>391</v>
      </c>
      <c r="E519" s="6"/>
      <c r="F519" s="23"/>
      <c r="G519" s="86">
        <v>80000</v>
      </c>
      <c r="H519" s="4"/>
      <c r="I519" s="86">
        <v>80000</v>
      </c>
      <c r="J519" s="6"/>
      <c r="K519" s="4"/>
      <c r="L519" s="6"/>
      <c r="M519" s="24"/>
      <c r="N519" s="25"/>
      <c r="O519" s="4"/>
      <c r="P519" s="4">
        <f t="shared" si="22"/>
        <v>80000</v>
      </c>
    </row>
    <row r="520" spans="1:16" x14ac:dyDescent="0.2">
      <c r="A520" s="85">
        <v>44400.390960648147</v>
      </c>
      <c r="B520" s="84" t="str">
        <f>"SMAC0000020377"</f>
        <v>SMAC0000020377</v>
      </c>
      <c r="C520" s="1"/>
      <c r="D520" s="3" t="s">
        <v>391</v>
      </c>
      <c r="E520" s="6"/>
      <c r="F520" s="23"/>
      <c r="G520" s="86">
        <v>80000</v>
      </c>
      <c r="H520" s="4"/>
      <c r="I520" s="86">
        <v>80000</v>
      </c>
      <c r="J520" s="6"/>
      <c r="K520" s="4"/>
      <c r="L520" s="6"/>
      <c r="M520" s="24"/>
      <c r="N520" s="25"/>
      <c r="O520" s="4"/>
      <c r="P520" s="4">
        <f t="shared" si="22"/>
        <v>80000</v>
      </c>
    </row>
    <row r="521" spans="1:16" x14ac:dyDescent="0.2">
      <c r="A521" s="85">
        <v>44400.402280092596</v>
      </c>
      <c r="B521" s="84" t="str">
        <f>"SMAC0000020378"</f>
        <v>SMAC0000020378</v>
      </c>
      <c r="C521" s="1"/>
      <c r="D521" s="3" t="s">
        <v>391</v>
      </c>
      <c r="E521" s="6"/>
      <c r="F521" s="23"/>
      <c r="G521" s="86">
        <v>80000</v>
      </c>
      <c r="H521" s="4"/>
      <c r="I521" s="86">
        <v>80000</v>
      </c>
      <c r="J521" s="6"/>
      <c r="K521" s="4"/>
      <c r="L521" s="6"/>
      <c r="M521" s="24"/>
      <c r="N521" s="25"/>
      <c r="O521" s="4"/>
      <c r="P521" s="4">
        <f t="shared" si="22"/>
        <v>80000</v>
      </c>
    </row>
    <row r="522" spans="1:16" x14ac:dyDescent="0.2">
      <c r="A522" s="85">
        <v>44401.312638888892</v>
      </c>
      <c r="B522" s="84" t="str">
        <f>"SMAC0000020383"</f>
        <v>SMAC0000020383</v>
      </c>
      <c r="C522" s="1"/>
      <c r="D522" s="3" t="s">
        <v>391</v>
      </c>
      <c r="E522" s="6"/>
      <c r="F522" s="23"/>
      <c r="G522" s="86">
        <v>80000</v>
      </c>
      <c r="H522" s="4"/>
      <c r="I522" s="86">
        <v>80000</v>
      </c>
      <c r="J522" s="6"/>
      <c r="K522" s="4"/>
      <c r="L522" s="6"/>
      <c r="M522" s="24"/>
      <c r="N522" s="25"/>
      <c r="O522" s="4"/>
      <c r="P522" s="4">
        <f t="shared" si="22"/>
        <v>80000</v>
      </c>
    </row>
    <row r="523" spans="1:16" x14ac:dyDescent="0.2">
      <c r="A523" s="85">
        <v>44401.329502314817</v>
      </c>
      <c r="B523" s="84" t="str">
        <f>"SMAC0000020384"</f>
        <v>SMAC0000020384</v>
      </c>
      <c r="C523" s="1"/>
      <c r="D523" s="3" t="s">
        <v>391</v>
      </c>
      <c r="E523" s="6"/>
      <c r="F523" s="23"/>
      <c r="G523" s="86">
        <v>80000</v>
      </c>
      <c r="H523" s="4"/>
      <c r="I523" s="86">
        <v>80000</v>
      </c>
      <c r="J523" s="6"/>
      <c r="K523" s="4"/>
      <c r="L523" s="6"/>
      <c r="M523" s="24"/>
      <c r="N523" s="25"/>
      <c r="O523" s="4"/>
      <c r="P523" s="4">
        <f t="shared" si="22"/>
        <v>80000</v>
      </c>
    </row>
    <row r="524" spans="1:16" x14ac:dyDescent="0.2">
      <c r="A524" s="85">
        <v>44401.350578703707</v>
      </c>
      <c r="B524" s="84" t="str">
        <f>"SMAC0000020385"</f>
        <v>SMAC0000020385</v>
      </c>
      <c r="C524" s="1"/>
      <c r="D524" s="3" t="s">
        <v>391</v>
      </c>
      <c r="E524" s="6"/>
      <c r="F524" s="23"/>
      <c r="G524" s="86">
        <v>80000</v>
      </c>
      <c r="H524" s="4"/>
      <c r="I524" s="86">
        <v>80000</v>
      </c>
      <c r="J524" s="6"/>
      <c r="K524" s="4"/>
      <c r="L524" s="6"/>
      <c r="M524" s="24"/>
      <c r="N524" s="25"/>
      <c r="O524" s="4"/>
      <c r="P524" s="4">
        <f t="shared" si="22"/>
        <v>80000</v>
      </c>
    </row>
    <row r="525" spans="1:16" x14ac:dyDescent="0.2">
      <c r="A525" s="85">
        <v>44401.368877314817</v>
      </c>
      <c r="B525" s="84" t="str">
        <f>"SMAC0000020386"</f>
        <v>SMAC0000020386</v>
      </c>
      <c r="C525" s="1"/>
      <c r="D525" s="3" t="s">
        <v>391</v>
      </c>
      <c r="E525" s="6"/>
      <c r="F525" s="23"/>
      <c r="G525" s="86">
        <v>80000</v>
      </c>
      <c r="H525" s="4"/>
      <c r="I525" s="86">
        <v>80000</v>
      </c>
      <c r="J525" s="6"/>
      <c r="K525" s="4"/>
      <c r="L525" s="6"/>
      <c r="M525" s="24"/>
      <c r="N525" s="25"/>
      <c r="O525" s="4"/>
      <c r="P525" s="4">
        <f t="shared" si="22"/>
        <v>80000</v>
      </c>
    </row>
    <row r="526" spans="1:16" x14ac:dyDescent="0.2">
      <c r="A526" s="85">
        <v>44403.419560185182</v>
      </c>
      <c r="B526" s="84" t="str">
        <f>"SMAC0000020391"</f>
        <v>SMAC0000020391</v>
      </c>
      <c r="C526" s="1"/>
      <c r="D526" s="3" t="s">
        <v>391</v>
      </c>
      <c r="E526" s="6"/>
      <c r="F526" s="23"/>
      <c r="G526" s="86">
        <v>80000</v>
      </c>
      <c r="H526" s="4"/>
      <c r="I526" s="86">
        <v>80000</v>
      </c>
      <c r="J526" s="6"/>
      <c r="K526" s="4"/>
      <c r="L526" s="6"/>
      <c r="M526" s="24"/>
      <c r="N526" s="25"/>
      <c r="O526" s="4"/>
      <c r="P526" s="4">
        <f t="shared" si="22"/>
        <v>80000</v>
      </c>
    </row>
    <row r="527" spans="1:16" x14ac:dyDescent="0.2">
      <c r="A527" s="85">
        <v>44412.404826388891</v>
      </c>
      <c r="B527" s="84" t="s">
        <v>392</v>
      </c>
      <c r="C527" s="1"/>
      <c r="D527" s="3" t="s">
        <v>306</v>
      </c>
      <c r="E527" s="6"/>
      <c r="F527" s="23"/>
      <c r="G527" s="106">
        <v>80000</v>
      </c>
      <c r="H527" s="2"/>
      <c r="I527" s="106">
        <v>80000</v>
      </c>
      <c r="J527" s="6"/>
      <c r="K527" s="4"/>
      <c r="L527" s="6"/>
      <c r="M527" s="24"/>
      <c r="N527" s="25"/>
      <c r="O527" s="4"/>
      <c r="P527" s="4">
        <f t="shared" si="22"/>
        <v>80000</v>
      </c>
    </row>
    <row r="528" spans="1:16" x14ac:dyDescent="0.2">
      <c r="A528" s="85">
        <v>44428.346250000002</v>
      </c>
      <c r="B528" s="84" t="s">
        <v>393</v>
      </c>
      <c r="C528" s="1"/>
      <c r="D528" s="3" t="s">
        <v>306</v>
      </c>
      <c r="E528" s="6"/>
      <c r="F528" s="23"/>
      <c r="G528" s="106">
        <v>80000</v>
      </c>
      <c r="H528" s="2"/>
      <c r="I528" s="106">
        <v>80000</v>
      </c>
      <c r="J528" s="6"/>
      <c r="K528" s="4"/>
      <c r="L528" s="6"/>
      <c r="M528" s="24"/>
      <c r="N528" s="25"/>
      <c r="O528" s="4"/>
      <c r="P528" s="4">
        <f t="shared" si="22"/>
        <v>80000</v>
      </c>
    </row>
    <row r="529" spans="1:16" x14ac:dyDescent="0.2">
      <c r="A529" s="85">
        <v>44413.467928240738</v>
      </c>
      <c r="B529" s="84" t="s">
        <v>394</v>
      </c>
      <c r="C529" s="1"/>
      <c r="D529" s="3" t="s">
        <v>395</v>
      </c>
      <c r="E529" s="6"/>
      <c r="F529" s="23"/>
      <c r="G529" s="106">
        <v>230000</v>
      </c>
      <c r="H529" s="2"/>
      <c r="I529" s="106">
        <v>230000</v>
      </c>
      <c r="J529" s="6"/>
      <c r="K529" s="4"/>
      <c r="L529" s="6"/>
      <c r="M529" s="24"/>
      <c r="N529" s="25"/>
      <c r="O529" s="4"/>
      <c r="P529" s="4">
        <f t="shared" si="22"/>
        <v>230000</v>
      </c>
    </row>
    <row r="530" spans="1:16" x14ac:dyDescent="0.2">
      <c r="A530" s="85">
        <v>44413.471041666664</v>
      </c>
      <c r="B530" s="84" t="s">
        <v>396</v>
      </c>
      <c r="C530" s="1"/>
      <c r="D530" s="3" t="s">
        <v>395</v>
      </c>
      <c r="E530" s="6"/>
      <c r="F530" s="23"/>
      <c r="G530" s="106">
        <v>230000</v>
      </c>
      <c r="H530" s="2"/>
      <c r="I530" s="106">
        <v>230000</v>
      </c>
      <c r="J530" s="6"/>
      <c r="K530" s="4"/>
      <c r="L530" s="6"/>
      <c r="M530" s="24"/>
      <c r="N530" s="25"/>
      <c r="O530" s="4"/>
      <c r="P530" s="4">
        <f t="shared" si="22"/>
        <v>230000</v>
      </c>
    </row>
    <row r="531" spans="1:16" x14ac:dyDescent="0.2">
      <c r="A531" s="85">
        <v>44413.473252314812</v>
      </c>
      <c r="B531" s="84" t="s">
        <v>397</v>
      </c>
      <c r="C531" s="1"/>
      <c r="D531" s="3" t="s">
        <v>395</v>
      </c>
      <c r="E531" s="6"/>
      <c r="F531" s="23"/>
      <c r="G531" s="106">
        <v>230000</v>
      </c>
      <c r="H531" s="2"/>
      <c r="I531" s="106">
        <v>230000</v>
      </c>
      <c r="J531" s="6"/>
      <c r="K531" s="4"/>
      <c r="L531" s="6"/>
      <c r="M531" s="24"/>
      <c r="N531" s="25"/>
      <c r="O531" s="4"/>
      <c r="P531" s="4">
        <f t="shared" si="22"/>
        <v>230000</v>
      </c>
    </row>
    <row r="532" spans="1:16" x14ac:dyDescent="0.2">
      <c r="A532" s="85">
        <v>44413.478773148148</v>
      </c>
      <c r="B532" s="84" t="s">
        <v>398</v>
      </c>
      <c r="C532" s="1"/>
      <c r="D532" s="3" t="s">
        <v>395</v>
      </c>
      <c r="E532" s="6"/>
      <c r="F532" s="23"/>
      <c r="G532" s="106">
        <v>160000</v>
      </c>
      <c r="H532" s="2"/>
      <c r="I532" s="106">
        <v>160000</v>
      </c>
      <c r="J532" s="6"/>
      <c r="K532" s="4"/>
      <c r="L532" s="6"/>
      <c r="M532" s="24"/>
      <c r="N532" s="25"/>
      <c r="O532" s="4"/>
      <c r="P532" s="4">
        <f t="shared" si="22"/>
        <v>160000</v>
      </c>
    </row>
    <row r="533" spans="1:16" x14ac:dyDescent="0.2">
      <c r="A533" s="85">
        <v>44413.480868055558</v>
      </c>
      <c r="B533" s="84" t="s">
        <v>399</v>
      </c>
      <c r="C533" s="1"/>
      <c r="D533" s="3" t="s">
        <v>395</v>
      </c>
      <c r="E533" s="6"/>
      <c r="F533" s="23"/>
      <c r="G533" s="106">
        <v>160000</v>
      </c>
      <c r="H533" s="2"/>
      <c r="I533" s="106">
        <v>160000</v>
      </c>
      <c r="J533" s="6"/>
      <c r="K533" s="4"/>
      <c r="L533" s="6"/>
      <c r="M533" s="24"/>
      <c r="N533" s="25"/>
      <c r="O533" s="4"/>
      <c r="P533" s="4">
        <f t="shared" si="22"/>
        <v>160000</v>
      </c>
    </row>
    <row r="534" spans="1:16" x14ac:dyDescent="0.2">
      <c r="A534" s="85">
        <v>44413.482615740744</v>
      </c>
      <c r="B534" s="84" t="s">
        <v>400</v>
      </c>
      <c r="C534" s="1"/>
      <c r="D534" s="3" t="s">
        <v>395</v>
      </c>
      <c r="E534" s="6"/>
      <c r="F534" s="23"/>
      <c r="G534" s="106">
        <v>230000</v>
      </c>
      <c r="H534" s="2"/>
      <c r="I534" s="106">
        <v>230000</v>
      </c>
      <c r="J534" s="6"/>
      <c r="K534" s="4"/>
      <c r="L534" s="6"/>
      <c r="M534" s="24"/>
      <c r="N534" s="25"/>
      <c r="O534" s="4"/>
      <c r="P534" s="4">
        <f t="shared" si="22"/>
        <v>230000</v>
      </c>
    </row>
    <row r="535" spans="1:16" x14ac:dyDescent="0.2">
      <c r="A535" s="85">
        <v>44413.488425925927</v>
      </c>
      <c r="B535" s="84" t="s">
        <v>401</v>
      </c>
      <c r="C535" s="1"/>
      <c r="D535" s="3" t="s">
        <v>395</v>
      </c>
      <c r="E535" s="6"/>
      <c r="F535" s="23"/>
      <c r="G535" s="106">
        <v>230000</v>
      </c>
      <c r="H535" s="2"/>
      <c r="I535" s="106">
        <v>230000</v>
      </c>
      <c r="J535" s="6"/>
      <c r="K535" s="4"/>
      <c r="L535" s="6"/>
      <c r="M535" s="24"/>
      <c r="N535" s="25"/>
      <c r="O535" s="4"/>
      <c r="P535" s="4">
        <f t="shared" si="22"/>
        <v>230000</v>
      </c>
    </row>
    <row r="536" spans="1:16" x14ac:dyDescent="0.2">
      <c r="A536" s="85">
        <v>44413.494791666664</v>
      </c>
      <c r="B536" s="84" t="s">
        <v>402</v>
      </c>
      <c r="C536" s="1"/>
      <c r="D536" s="3" t="s">
        <v>395</v>
      </c>
      <c r="E536" s="6"/>
      <c r="F536" s="23"/>
      <c r="G536" s="106">
        <v>230000</v>
      </c>
      <c r="H536" s="2"/>
      <c r="I536" s="106">
        <v>230000</v>
      </c>
      <c r="J536" s="6"/>
      <c r="K536" s="4"/>
      <c r="L536" s="6"/>
      <c r="M536" s="24"/>
      <c r="N536" s="25"/>
      <c r="O536" s="4"/>
      <c r="P536" s="4">
        <f t="shared" si="22"/>
        <v>230000</v>
      </c>
    </row>
    <row r="537" spans="1:16" x14ac:dyDescent="0.2">
      <c r="A537" s="85">
        <v>44412.289907407408</v>
      </c>
      <c r="B537" s="84" t="s">
        <v>403</v>
      </c>
      <c r="C537" s="1"/>
      <c r="D537" s="3" t="s">
        <v>391</v>
      </c>
      <c r="E537" s="6"/>
      <c r="F537" s="23"/>
      <c r="G537" s="106">
        <v>80000</v>
      </c>
      <c r="H537" s="2"/>
      <c r="I537" s="2">
        <f t="shared" ref="I537:I548" si="23">G537-H537</f>
        <v>80000</v>
      </c>
      <c r="J537" s="6"/>
      <c r="K537" s="4"/>
      <c r="L537" s="6"/>
      <c r="M537" s="24"/>
      <c r="N537" s="25"/>
      <c r="O537" s="4"/>
      <c r="P537" s="4">
        <f t="shared" si="22"/>
        <v>80000</v>
      </c>
    </row>
    <row r="538" spans="1:16" x14ac:dyDescent="0.2">
      <c r="A538" s="85">
        <v>44414.30505787037</v>
      </c>
      <c r="B538" s="84" t="s">
        <v>404</v>
      </c>
      <c r="C538" s="1"/>
      <c r="D538" s="3" t="s">
        <v>391</v>
      </c>
      <c r="E538" s="6"/>
      <c r="F538" s="23"/>
      <c r="G538" s="106">
        <v>80000</v>
      </c>
      <c r="H538" s="2"/>
      <c r="I538" s="2">
        <f t="shared" si="23"/>
        <v>80000</v>
      </c>
      <c r="J538" s="6"/>
      <c r="K538" s="4"/>
      <c r="L538" s="6"/>
      <c r="M538" s="24"/>
      <c r="N538" s="25"/>
      <c r="O538" s="4"/>
      <c r="P538" s="4">
        <f t="shared" si="22"/>
        <v>80000</v>
      </c>
    </row>
    <row r="539" spans="1:16" x14ac:dyDescent="0.2">
      <c r="A539" s="85">
        <v>44417.503668981481</v>
      </c>
      <c r="B539" s="84" t="s">
        <v>405</v>
      </c>
      <c r="C539" s="1"/>
      <c r="D539" s="3" t="s">
        <v>391</v>
      </c>
      <c r="E539" s="6"/>
      <c r="F539" s="23"/>
      <c r="G539" s="106">
        <v>80000</v>
      </c>
      <c r="H539" s="2"/>
      <c r="I539" s="2">
        <f t="shared" si="23"/>
        <v>80000</v>
      </c>
      <c r="J539" s="6"/>
      <c r="K539" s="4"/>
      <c r="L539" s="6"/>
      <c r="M539" s="24"/>
      <c r="N539" s="25"/>
      <c r="O539" s="4"/>
      <c r="P539" s="4">
        <f t="shared" si="22"/>
        <v>80000</v>
      </c>
    </row>
    <row r="540" spans="1:16" x14ac:dyDescent="0.2">
      <c r="A540" s="85">
        <v>44419.46675925926</v>
      </c>
      <c r="B540" s="84" t="s">
        <v>406</v>
      </c>
      <c r="C540" s="1"/>
      <c r="D540" s="3" t="s">
        <v>391</v>
      </c>
      <c r="E540" s="6"/>
      <c r="F540" s="23"/>
      <c r="G540" s="106">
        <v>80000</v>
      </c>
      <c r="H540" s="2"/>
      <c r="I540" s="2">
        <f t="shared" si="23"/>
        <v>80000</v>
      </c>
      <c r="J540" s="6"/>
      <c r="K540" s="4"/>
      <c r="L540" s="6"/>
      <c r="M540" s="24"/>
      <c r="N540" s="25"/>
      <c r="O540" s="4"/>
      <c r="P540" s="4">
        <f t="shared" si="22"/>
        <v>80000</v>
      </c>
    </row>
    <row r="541" spans="1:16" x14ac:dyDescent="0.2">
      <c r="A541" s="85">
        <v>44420.355057870373</v>
      </c>
      <c r="B541" s="84" t="s">
        <v>407</v>
      </c>
      <c r="C541" s="1"/>
      <c r="D541" s="3" t="s">
        <v>391</v>
      </c>
      <c r="E541" s="6"/>
      <c r="F541" s="23"/>
      <c r="G541" s="106">
        <v>80000</v>
      </c>
      <c r="H541" s="2"/>
      <c r="I541" s="2">
        <f t="shared" si="23"/>
        <v>80000</v>
      </c>
      <c r="J541" s="6"/>
      <c r="K541" s="4"/>
      <c r="L541" s="6"/>
      <c r="M541" s="24"/>
      <c r="N541" s="25"/>
      <c r="O541" s="4"/>
      <c r="P541" s="4">
        <f t="shared" si="22"/>
        <v>80000</v>
      </c>
    </row>
    <row r="542" spans="1:16" x14ac:dyDescent="0.2">
      <c r="A542" s="85">
        <v>44420.401180555556</v>
      </c>
      <c r="B542" s="84" t="s">
        <v>408</v>
      </c>
      <c r="C542" s="1"/>
      <c r="D542" s="3" t="s">
        <v>391</v>
      </c>
      <c r="E542" s="6"/>
      <c r="F542" s="23"/>
      <c r="G542" s="106">
        <v>80000</v>
      </c>
      <c r="H542" s="2"/>
      <c r="I542" s="2">
        <f t="shared" si="23"/>
        <v>80000</v>
      </c>
      <c r="J542" s="6"/>
      <c r="K542" s="4"/>
      <c r="L542" s="6"/>
      <c r="M542" s="24"/>
      <c r="N542" s="25"/>
      <c r="O542" s="4"/>
      <c r="P542" s="4">
        <f t="shared" si="22"/>
        <v>80000</v>
      </c>
    </row>
    <row r="543" spans="1:16" x14ac:dyDescent="0.2">
      <c r="A543" s="85">
        <v>44421.33934027778</v>
      </c>
      <c r="B543" s="84" t="s">
        <v>409</v>
      </c>
      <c r="C543" s="1"/>
      <c r="D543" s="3" t="s">
        <v>391</v>
      </c>
      <c r="E543" s="6"/>
      <c r="F543" s="23"/>
      <c r="G543" s="106">
        <v>80000</v>
      </c>
      <c r="H543" s="2"/>
      <c r="I543" s="2">
        <f t="shared" si="23"/>
        <v>80000</v>
      </c>
      <c r="J543" s="6"/>
      <c r="K543" s="4"/>
      <c r="L543" s="6"/>
      <c r="M543" s="24"/>
      <c r="N543" s="25"/>
      <c r="O543" s="4"/>
      <c r="P543" s="4">
        <f t="shared" si="22"/>
        <v>80000</v>
      </c>
    </row>
    <row r="544" spans="1:16" x14ac:dyDescent="0.2">
      <c r="A544" s="85">
        <v>44428.367129629631</v>
      </c>
      <c r="B544" s="84" t="s">
        <v>410</v>
      </c>
      <c r="C544" s="1"/>
      <c r="D544" s="3" t="s">
        <v>391</v>
      </c>
      <c r="E544" s="6"/>
      <c r="F544" s="23"/>
      <c r="G544" s="106">
        <v>80000</v>
      </c>
      <c r="H544" s="2"/>
      <c r="I544" s="2">
        <f t="shared" si="23"/>
        <v>80000</v>
      </c>
      <c r="J544" s="6"/>
      <c r="K544" s="4"/>
      <c r="L544" s="6"/>
      <c r="M544" s="24"/>
      <c r="N544" s="25"/>
      <c r="O544" s="4"/>
      <c r="P544" s="4">
        <f t="shared" si="22"/>
        <v>80000</v>
      </c>
    </row>
    <row r="545" spans="1:16" x14ac:dyDescent="0.2">
      <c r="A545" s="85">
        <v>44431.328877314816</v>
      </c>
      <c r="B545" s="84" t="s">
        <v>411</v>
      </c>
      <c r="C545" s="1"/>
      <c r="D545" s="3" t="s">
        <v>391</v>
      </c>
      <c r="E545" s="6"/>
      <c r="F545" s="23"/>
      <c r="G545" s="106">
        <v>80000</v>
      </c>
      <c r="H545" s="2"/>
      <c r="I545" s="2">
        <f t="shared" si="23"/>
        <v>80000</v>
      </c>
      <c r="J545" s="6"/>
      <c r="K545" s="4"/>
      <c r="L545" s="6"/>
      <c r="M545" s="24"/>
      <c r="N545" s="25"/>
      <c r="O545" s="4"/>
      <c r="P545" s="4">
        <f t="shared" si="22"/>
        <v>80000</v>
      </c>
    </row>
    <row r="546" spans="1:16" x14ac:dyDescent="0.2">
      <c r="A546" s="85">
        <v>44435.478067129632</v>
      </c>
      <c r="B546" s="84" t="s">
        <v>412</v>
      </c>
      <c r="C546" s="1"/>
      <c r="D546" s="3" t="s">
        <v>391</v>
      </c>
      <c r="E546" s="6"/>
      <c r="F546" s="23"/>
      <c r="G546" s="106">
        <v>80000</v>
      </c>
      <c r="H546" s="2"/>
      <c r="I546" s="2">
        <f t="shared" si="23"/>
        <v>80000</v>
      </c>
      <c r="J546" s="6"/>
      <c r="K546" s="4"/>
      <c r="L546" s="6"/>
      <c r="M546" s="24"/>
      <c r="N546" s="25"/>
      <c r="O546" s="4"/>
      <c r="P546" s="4">
        <f t="shared" si="22"/>
        <v>80000</v>
      </c>
    </row>
    <row r="547" spans="1:16" x14ac:dyDescent="0.2">
      <c r="A547" s="85">
        <v>44438.305162037039</v>
      </c>
      <c r="B547" s="84" t="s">
        <v>413</v>
      </c>
      <c r="C547" s="1"/>
      <c r="D547" s="3" t="s">
        <v>391</v>
      </c>
      <c r="E547" s="6"/>
      <c r="F547" s="23"/>
      <c r="G547" s="106">
        <v>80000</v>
      </c>
      <c r="H547" s="2"/>
      <c r="I547" s="2">
        <f t="shared" si="23"/>
        <v>80000</v>
      </c>
      <c r="J547" s="6"/>
      <c r="K547" s="4"/>
      <c r="L547" s="6"/>
      <c r="M547" s="24"/>
      <c r="N547" s="25"/>
      <c r="O547" s="4"/>
      <c r="P547" s="4">
        <f t="shared" si="22"/>
        <v>80000</v>
      </c>
    </row>
    <row r="548" spans="1:16" x14ac:dyDescent="0.2">
      <c r="A548" s="85">
        <v>44438.582592592589</v>
      </c>
      <c r="B548" s="84" t="s">
        <v>414</v>
      </c>
      <c r="C548" s="1"/>
      <c r="D548" s="3" t="s">
        <v>391</v>
      </c>
      <c r="E548" s="6"/>
      <c r="F548" s="23"/>
      <c r="G548" s="106">
        <v>80000</v>
      </c>
      <c r="H548" s="2"/>
      <c r="I548" s="2">
        <f t="shared" si="23"/>
        <v>80000</v>
      </c>
      <c r="J548" s="6"/>
      <c r="K548" s="4"/>
      <c r="L548" s="6"/>
      <c r="M548" s="24"/>
      <c r="N548" s="25"/>
      <c r="O548" s="4"/>
      <c r="P548" s="4">
        <f t="shared" si="22"/>
        <v>80000</v>
      </c>
    </row>
    <row r="549" spans="1:16" x14ac:dyDescent="0.2">
      <c r="A549" s="85">
        <v>44446.493622685186</v>
      </c>
      <c r="B549" s="84" t="s">
        <v>417</v>
      </c>
      <c r="C549" s="1"/>
      <c r="D549" s="90" t="s">
        <v>415</v>
      </c>
      <c r="E549" s="6"/>
      <c r="F549" s="23" t="s">
        <v>416</v>
      </c>
      <c r="G549" s="107">
        <v>80000</v>
      </c>
      <c r="H549" s="2"/>
      <c r="I549" s="2">
        <v>80000</v>
      </c>
      <c r="J549" s="6"/>
      <c r="K549" s="4"/>
      <c r="L549" s="6"/>
      <c r="M549" s="24"/>
      <c r="N549" s="25"/>
      <c r="O549" s="4"/>
      <c r="P549" s="4">
        <f t="shared" si="22"/>
        <v>80000</v>
      </c>
    </row>
    <row r="550" spans="1:16" x14ac:dyDescent="0.2">
      <c r="A550" s="85">
        <v>44459.390902777777</v>
      </c>
      <c r="B550" s="84" t="s">
        <v>418</v>
      </c>
      <c r="C550" s="1"/>
      <c r="D550" s="90" t="s">
        <v>415</v>
      </c>
      <c r="E550" s="6"/>
      <c r="F550" s="23" t="s">
        <v>416</v>
      </c>
      <c r="G550" s="107">
        <v>80000</v>
      </c>
      <c r="H550" s="2"/>
      <c r="I550" s="2">
        <v>80000</v>
      </c>
      <c r="J550" s="6"/>
      <c r="K550" s="4"/>
      <c r="L550" s="6"/>
      <c r="M550" s="24"/>
      <c r="N550" s="25"/>
      <c r="O550" s="4"/>
      <c r="P550" s="4">
        <f t="shared" si="22"/>
        <v>80000</v>
      </c>
    </row>
    <row r="551" spans="1:16" x14ac:dyDescent="0.2">
      <c r="A551" s="85">
        <v>44441.444490740738</v>
      </c>
      <c r="B551" s="84" t="s">
        <v>419</v>
      </c>
      <c r="C551" s="1"/>
      <c r="D551" s="3" t="s">
        <v>395</v>
      </c>
      <c r="E551" s="6"/>
      <c r="F551" s="23" t="s">
        <v>416</v>
      </c>
      <c r="G551" s="107">
        <v>230000</v>
      </c>
      <c r="H551" s="2"/>
      <c r="I551" s="107">
        <v>230000</v>
      </c>
      <c r="J551" s="6"/>
      <c r="K551" s="4"/>
      <c r="L551" s="6"/>
      <c r="M551" s="24"/>
      <c r="N551" s="25"/>
      <c r="O551" s="4"/>
      <c r="P551" s="4">
        <f t="shared" si="22"/>
        <v>230000</v>
      </c>
    </row>
    <row r="552" spans="1:16" x14ac:dyDescent="0.2">
      <c r="A552" s="85">
        <v>44448.313460648147</v>
      </c>
      <c r="B552" s="84" t="s">
        <v>420</v>
      </c>
      <c r="C552" s="1"/>
      <c r="D552" s="3" t="s">
        <v>395</v>
      </c>
      <c r="E552" s="6"/>
      <c r="F552" s="23" t="s">
        <v>416</v>
      </c>
      <c r="G552" s="107">
        <v>160000</v>
      </c>
      <c r="H552" s="2"/>
      <c r="I552" s="107">
        <v>160000</v>
      </c>
      <c r="J552" s="6"/>
      <c r="K552" s="4"/>
      <c r="L552" s="6"/>
      <c r="M552" s="24"/>
      <c r="N552" s="25"/>
      <c r="O552" s="4"/>
      <c r="P552" s="4">
        <f t="shared" si="22"/>
        <v>160000</v>
      </c>
    </row>
    <row r="553" spans="1:16" x14ac:dyDescent="0.2">
      <c r="A553" s="85">
        <v>44448.356342592589</v>
      </c>
      <c r="B553" s="84" t="s">
        <v>421</v>
      </c>
      <c r="C553" s="1"/>
      <c r="D553" s="3" t="s">
        <v>395</v>
      </c>
      <c r="E553" s="6"/>
      <c r="F553" s="23" t="s">
        <v>416</v>
      </c>
      <c r="G553" s="107">
        <v>230000</v>
      </c>
      <c r="H553" s="2"/>
      <c r="I553" s="107">
        <v>230000</v>
      </c>
      <c r="J553" s="6"/>
      <c r="K553" s="4"/>
      <c r="L553" s="6"/>
      <c r="M553" s="24"/>
      <c r="N553" s="25"/>
      <c r="O553" s="4"/>
      <c r="P553" s="4">
        <f t="shared" si="22"/>
        <v>230000</v>
      </c>
    </row>
    <row r="554" spans="1:16" x14ac:dyDescent="0.2">
      <c r="A554" s="85">
        <v>44462.275358796294</v>
      </c>
      <c r="B554" s="84" t="s">
        <v>422</v>
      </c>
      <c r="C554" s="1"/>
      <c r="D554" s="3" t="s">
        <v>395</v>
      </c>
      <c r="E554" s="6"/>
      <c r="F554" s="23" t="s">
        <v>416</v>
      </c>
      <c r="G554" s="107">
        <v>160000</v>
      </c>
      <c r="H554" s="2"/>
      <c r="I554" s="107">
        <v>160000</v>
      </c>
      <c r="J554" s="6"/>
      <c r="K554" s="4"/>
      <c r="L554" s="6"/>
      <c r="M554" s="24"/>
      <c r="N554" s="25"/>
      <c r="O554" s="4"/>
      <c r="P554" s="4">
        <f t="shared" si="22"/>
        <v>160000</v>
      </c>
    </row>
    <row r="555" spans="1:16" x14ac:dyDescent="0.2">
      <c r="A555" s="85">
        <v>44448.316238425927</v>
      </c>
      <c r="B555" s="84" t="s">
        <v>423</v>
      </c>
      <c r="C555" s="1"/>
      <c r="D555" s="3" t="s">
        <v>391</v>
      </c>
      <c r="E555" s="6"/>
      <c r="F555" s="23" t="s">
        <v>416</v>
      </c>
      <c r="G555" s="107">
        <v>80000</v>
      </c>
      <c r="H555" s="2"/>
      <c r="I555" s="107">
        <v>80000</v>
      </c>
      <c r="J555" s="6"/>
      <c r="K555" s="4"/>
      <c r="L555" s="6"/>
      <c r="M555" s="24"/>
      <c r="N555" s="25"/>
      <c r="O555" s="4"/>
      <c r="P555" s="4">
        <f t="shared" si="22"/>
        <v>80000</v>
      </c>
    </row>
    <row r="556" spans="1:16" x14ac:dyDescent="0.2">
      <c r="A556" s="85">
        <v>44441.433148148149</v>
      </c>
      <c r="B556" s="84" t="s">
        <v>424</v>
      </c>
      <c r="C556" s="1"/>
      <c r="D556" s="3" t="s">
        <v>391</v>
      </c>
      <c r="E556" s="6"/>
      <c r="F556" s="23" t="s">
        <v>416</v>
      </c>
      <c r="G556" s="107">
        <v>80000</v>
      </c>
      <c r="H556" s="2"/>
      <c r="I556" s="107">
        <v>80000</v>
      </c>
      <c r="J556" s="6"/>
      <c r="K556" s="4"/>
      <c r="L556" s="6"/>
      <c r="M556" s="24"/>
      <c r="N556" s="25"/>
      <c r="O556" s="4"/>
      <c r="P556" s="4">
        <f t="shared" si="22"/>
        <v>80000</v>
      </c>
    </row>
    <row r="557" spans="1:16" x14ac:dyDescent="0.2">
      <c r="A557" s="85">
        <v>44441.322060185186</v>
      </c>
      <c r="B557" s="84" t="s">
        <v>425</v>
      </c>
      <c r="C557" s="1"/>
      <c r="D557" s="3" t="s">
        <v>391</v>
      </c>
      <c r="E557" s="6"/>
      <c r="F557" s="23" t="s">
        <v>416</v>
      </c>
      <c r="G557" s="107">
        <v>80000</v>
      </c>
      <c r="H557" s="2"/>
      <c r="I557" s="107">
        <v>80000</v>
      </c>
      <c r="J557" s="6"/>
      <c r="K557" s="4"/>
      <c r="L557" s="6"/>
      <c r="M557" s="24"/>
      <c r="N557" s="25"/>
      <c r="O557" s="4"/>
      <c r="P557" s="4">
        <f t="shared" si="22"/>
        <v>80000</v>
      </c>
    </row>
    <row r="558" spans="1:16" x14ac:dyDescent="0.2">
      <c r="A558" s="85">
        <v>44440.316134259258</v>
      </c>
      <c r="B558" s="84" t="s">
        <v>426</v>
      </c>
      <c r="C558" s="1"/>
      <c r="D558" s="3" t="s">
        <v>391</v>
      </c>
      <c r="E558" s="6"/>
      <c r="F558" s="23" t="s">
        <v>416</v>
      </c>
      <c r="G558" s="107">
        <v>80000</v>
      </c>
      <c r="H558" s="2"/>
      <c r="I558" s="107">
        <v>80000</v>
      </c>
      <c r="J558" s="6"/>
      <c r="K558" s="4"/>
      <c r="L558" s="6"/>
      <c r="M558" s="24"/>
      <c r="N558" s="25"/>
      <c r="O558" s="4"/>
      <c r="P558" s="4">
        <f t="shared" si="22"/>
        <v>80000</v>
      </c>
    </row>
    <row r="559" spans="1:16" x14ac:dyDescent="0.2">
      <c r="A559" s="85">
        <v>44442.484131944446</v>
      </c>
      <c r="B559" s="84" t="s">
        <v>427</v>
      </c>
      <c r="C559" s="1"/>
      <c r="D559" s="3" t="s">
        <v>391</v>
      </c>
      <c r="E559" s="6"/>
      <c r="F559" s="23" t="s">
        <v>416</v>
      </c>
      <c r="G559" s="107">
        <v>80000</v>
      </c>
      <c r="H559" s="2"/>
      <c r="I559" s="107">
        <v>80000</v>
      </c>
      <c r="J559" s="6"/>
      <c r="K559" s="4"/>
      <c r="L559" s="6"/>
      <c r="M559" s="24"/>
      <c r="N559" s="25"/>
      <c r="O559" s="4"/>
      <c r="P559" s="4">
        <f t="shared" si="22"/>
        <v>80000</v>
      </c>
    </row>
    <row r="560" spans="1:16" x14ac:dyDescent="0.2">
      <c r="A560" s="85">
        <v>44453.416666666664</v>
      </c>
      <c r="B560" s="84" t="s">
        <v>428</v>
      </c>
      <c r="C560" s="1"/>
      <c r="D560" s="3" t="s">
        <v>391</v>
      </c>
      <c r="E560" s="6"/>
      <c r="F560" s="23" t="s">
        <v>416</v>
      </c>
      <c r="G560" s="107">
        <v>80000</v>
      </c>
      <c r="H560" s="2"/>
      <c r="I560" s="107">
        <v>80000</v>
      </c>
      <c r="J560" s="6"/>
      <c r="K560" s="4"/>
      <c r="L560" s="6"/>
      <c r="M560" s="24"/>
      <c r="N560" s="25"/>
      <c r="O560" s="4"/>
      <c r="P560" s="4">
        <f t="shared" si="22"/>
        <v>80000</v>
      </c>
    </row>
    <row r="561" spans="1:16" x14ac:dyDescent="0.2">
      <c r="A561" s="85">
        <v>44456.314884259256</v>
      </c>
      <c r="B561" s="84" t="s">
        <v>429</v>
      </c>
      <c r="C561" s="1"/>
      <c r="D561" s="3" t="s">
        <v>391</v>
      </c>
      <c r="E561" s="6"/>
      <c r="F561" s="23" t="s">
        <v>416</v>
      </c>
      <c r="G561" s="107">
        <v>80000</v>
      </c>
      <c r="H561" s="2"/>
      <c r="I561" s="107">
        <v>80000</v>
      </c>
      <c r="J561" s="6"/>
      <c r="K561" s="4"/>
      <c r="L561" s="6"/>
      <c r="M561" s="24"/>
      <c r="N561" s="25"/>
      <c r="O561" s="4"/>
      <c r="P561" s="4">
        <f t="shared" si="22"/>
        <v>80000</v>
      </c>
    </row>
    <row r="562" spans="1:16" x14ac:dyDescent="0.2">
      <c r="A562" s="85">
        <v>44462.441250000003</v>
      </c>
      <c r="B562" s="84" t="s">
        <v>430</v>
      </c>
      <c r="C562" s="1"/>
      <c r="D562" s="3" t="s">
        <v>391</v>
      </c>
      <c r="E562" s="6"/>
      <c r="F562" s="23" t="s">
        <v>416</v>
      </c>
      <c r="G562" s="107">
        <v>80000</v>
      </c>
      <c r="H562" s="2"/>
      <c r="I562" s="107">
        <v>80000</v>
      </c>
      <c r="J562" s="6"/>
      <c r="K562" s="4"/>
      <c r="L562" s="6"/>
      <c r="M562" s="24"/>
      <c r="N562" s="25"/>
      <c r="O562" s="4"/>
      <c r="P562" s="4">
        <f t="shared" si="22"/>
        <v>80000</v>
      </c>
    </row>
    <row r="563" spans="1:16" x14ac:dyDescent="0.2">
      <c r="A563" s="85">
        <v>44466.385949074072</v>
      </c>
      <c r="B563" s="84" t="s">
        <v>431</v>
      </c>
      <c r="C563" s="1"/>
      <c r="D563" s="3" t="s">
        <v>391</v>
      </c>
      <c r="E563" s="6"/>
      <c r="F563" s="23" t="s">
        <v>416</v>
      </c>
      <c r="G563" s="107">
        <v>80000</v>
      </c>
      <c r="H563" s="2"/>
      <c r="I563" s="107">
        <v>80000</v>
      </c>
      <c r="J563" s="6"/>
      <c r="K563" s="4"/>
      <c r="L563" s="6"/>
      <c r="M563" s="24"/>
      <c r="N563" s="25"/>
      <c r="O563" s="4"/>
      <c r="P563" s="4">
        <f t="shared" ref="P563:P624" si="24">I563-K563-M563-O563</f>
        <v>80000</v>
      </c>
    </row>
    <row r="564" spans="1:16" x14ac:dyDescent="0.2">
      <c r="A564" s="85">
        <v>44469.456678240742</v>
      </c>
      <c r="B564" s="84" t="s">
        <v>432</v>
      </c>
      <c r="C564" s="1"/>
      <c r="D564" s="3" t="s">
        <v>391</v>
      </c>
      <c r="E564" s="6"/>
      <c r="F564" s="23" t="s">
        <v>416</v>
      </c>
      <c r="G564" s="107">
        <v>80000</v>
      </c>
      <c r="H564" s="2"/>
      <c r="I564" s="107">
        <v>80000</v>
      </c>
      <c r="J564" s="6"/>
      <c r="K564" s="4"/>
      <c r="L564" s="6"/>
      <c r="M564" s="24"/>
      <c r="N564" s="25"/>
      <c r="O564" s="4"/>
      <c r="P564" s="4">
        <f t="shared" si="24"/>
        <v>80000</v>
      </c>
    </row>
    <row r="565" spans="1:16" x14ac:dyDescent="0.2">
      <c r="A565" s="6">
        <v>44475.402569444443</v>
      </c>
      <c r="B565" s="1" t="str">
        <f>"SMAC0000021077"</f>
        <v>SMAC0000021077</v>
      </c>
      <c r="C565" s="1"/>
      <c r="D565" s="3" t="s">
        <v>306</v>
      </c>
      <c r="E565" s="6"/>
      <c r="F565" s="23"/>
      <c r="G565" s="28">
        <v>80000</v>
      </c>
      <c r="H565" s="2"/>
      <c r="I565" s="2">
        <v>80000</v>
      </c>
      <c r="J565" s="6"/>
      <c r="K565" s="4"/>
      <c r="L565" s="6"/>
      <c r="M565" s="24"/>
      <c r="N565" s="25"/>
      <c r="O565" s="4"/>
      <c r="P565" s="4">
        <f t="shared" si="24"/>
        <v>80000</v>
      </c>
    </row>
    <row r="566" spans="1:16" x14ac:dyDescent="0.2">
      <c r="A566" s="85">
        <v>44473.589201388888</v>
      </c>
      <c r="B566" s="90" t="s">
        <v>433</v>
      </c>
      <c r="C566" s="13"/>
      <c r="D566" s="3" t="s">
        <v>391</v>
      </c>
      <c r="E566" s="12"/>
      <c r="F566" s="27"/>
      <c r="G566" s="106">
        <v>80000</v>
      </c>
      <c r="H566" s="15"/>
      <c r="I566" s="106">
        <v>80000</v>
      </c>
      <c r="J566" s="12"/>
      <c r="K566" s="16"/>
      <c r="L566" s="12"/>
      <c r="M566" s="17"/>
      <c r="N566" s="18"/>
      <c r="O566" s="16"/>
      <c r="P566" s="4">
        <f t="shared" si="24"/>
        <v>80000</v>
      </c>
    </row>
    <row r="567" spans="1:16" x14ac:dyDescent="0.2">
      <c r="A567" s="85">
        <v>44475.415590277778</v>
      </c>
      <c r="B567" s="90" t="s">
        <v>434</v>
      </c>
      <c r="C567" s="13"/>
      <c r="D567" s="3" t="s">
        <v>391</v>
      </c>
      <c r="E567" s="12"/>
      <c r="F567" s="27"/>
      <c r="G567" s="106">
        <v>80000</v>
      </c>
      <c r="H567" s="15"/>
      <c r="I567" s="106">
        <v>80000</v>
      </c>
      <c r="J567" s="12"/>
      <c r="K567" s="16"/>
      <c r="L567" s="12"/>
      <c r="M567" s="17"/>
      <c r="N567" s="18"/>
      <c r="O567" s="16"/>
      <c r="P567" s="4">
        <f t="shared" si="24"/>
        <v>80000</v>
      </c>
    </row>
    <row r="568" spans="1:16" x14ac:dyDescent="0.2">
      <c r="A568" s="85">
        <v>44482.284571759257</v>
      </c>
      <c r="B568" s="90" t="s">
        <v>435</v>
      </c>
      <c r="C568" s="13"/>
      <c r="D568" s="3" t="s">
        <v>391</v>
      </c>
      <c r="E568" s="12"/>
      <c r="F568" s="27"/>
      <c r="G568" s="106">
        <v>80000</v>
      </c>
      <c r="H568" s="15"/>
      <c r="I568" s="106">
        <v>80000</v>
      </c>
      <c r="J568" s="12"/>
      <c r="K568" s="16"/>
      <c r="L568" s="12"/>
      <c r="M568" s="17"/>
      <c r="N568" s="18"/>
      <c r="O568" s="16"/>
      <c r="P568" s="4">
        <f t="shared" si="24"/>
        <v>80000</v>
      </c>
    </row>
    <row r="569" spans="1:16" x14ac:dyDescent="0.2">
      <c r="A569" s="85">
        <v>44483.316724537035</v>
      </c>
      <c r="B569" s="90" t="s">
        <v>436</v>
      </c>
      <c r="C569" s="13"/>
      <c r="D569" s="3" t="s">
        <v>391</v>
      </c>
      <c r="E569" s="12"/>
      <c r="F569" s="27"/>
      <c r="G569" s="106">
        <v>80000</v>
      </c>
      <c r="H569" s="15"/>
      <c r="I569" s="106">
        <v>80000</v>
      </c>
      <c r="J569" s="12"/>
      <c r="K569" s="16"/>
      <c r="L569" s="12"/>
      <c r="M569" s="17"/>
      <c r="N569" s="18"/>
      <c r="O569" s="16"/>
      <c r="P569" s="4">
        <f t="shared" si="24"/>
        <v>80000</v>
      </c>
    </row>
    <row r="570" spans="1:16" x14ac:dyDescent="0.2">
      <c r="A570" s="85">
        <v>44483.494814814818</v>
      </c>
      <c r="B570" s="90" t="s">
        <v>437</v>
      </c>
      <c r="C570" s="13"/>
      <c r="D570" s="3" t="s">
        <v>391</v>
      </c>
      <c r="E570" s="12"/>
      <c r="F570" s="27"/>
      <c r="G570" s="106">
        <v>80000</v>
      </c>
      <c r="H570" s="15"/>
      <c r="I570" s="106">
        <v>80000</v>
      </c>
      <c r="J570" s="12"/>
      <c r="K570" s="16"/>
      <c r="L570" s="12"/>
      <c r="M570" s="17"/>
      <c r="N570" s="18"/>
      <c r="O570" s="16"/>
      <c r="P570" s="4">
        <f t="shared" si="24"/>
        <v>80000</v>
      </c>
    </row>
    <row r="571" spans="1:16" x14ac:dyDescent="0.2">
      <c r="A571" s="85">
        <v>44497.474374999998</v>
      </c>
      <c r="B571" s="90" t="s">
        <v>438</v>
      </c>
      <c r="C571" s="13"/>
      <c r="D571" s="3" t="s">
        <v>391</v>
      </c>
      <c r="E571" s="12"/>
      <c r="F571" s="27"/>
      <c r="G571" s="106">
        <v>80000</v>
      </c>
      <c r="H571" s="15"/>
      <c r="I571" s="106">
        <v>80000</v>
      </c>
      <c r="J571" s="12"/>
      <c r="K571" s="16"/>
      <c r="L571" s="12"/>
      <c r="M571" s="17"/>
      <c r="N571" s="25"/>
      <c r="O571" s="4"/>
      <c r="P571" s="4">
        <f t="shared" si="24"/>
        <v>80000</v>
      </c>
    </row>
    <row r="572" spans="1:16" x14ac:dyDescent="0.2">
      <c r="A572" s="85">
        <v>44477.689502314817</v>
      </c>
      <c r="B572" s="90">
        <v>500111</v>
      </c>
      <c r="C572" s="13"/>
      <c r="D572" s="3" t="s">
        <v>302</v>
      </c>
      <c r="E572" s="12" t="s">
        <v>439</v>
      </c>
      <c r="F572" s="27"/>
      <c r="G572" s="106">
        <v>81579639</v>
      </c>
      <c r="H572" s="15"/>
      <c r="I572" s="28">
        <v>81579639</v>
      </c>
      <c r="J572" s="6">
        <v>44356</v>
      </c>
      <c r="K572" s="4">
        <v>80724898</v>
      </c>
      <c r="L572" s="6">
        <v>44453</v>
      </c>
      <c r="M572" s="4">
        <v>649019</v>
      </c>
      <c r="N572" s="6">
        <v>44386</v>
      </c>
      <c r="O572" s="4">
        <v>205722</v>
      </c>
      <c r="P572" s="4">
        <f t="shared" si="24"/>
        <v>0</v>
      </c>
    </row>
    <row r="573" spans="1:16" x14ac:dyDescent="0.2">
      <c r="A573" s="85">
        <v>44477.694351851853</v>
      </c>
      <c r="B573" s="90">
        <v>500113</v>
      </c>
      <c r="C573" s="13"/>
      <c r="D573" s="3" t="s">
        <v>302</v>
      </c>
      <c r="E573" s="12"/>
      <c r="F573" s="27"/>
      <c r="G573" s="106">
        <v>74118509</v>
      </c>
      <c r="H573" s="15"/>
      <c r="I573" s="106">
        <v>74118509</v>
      </c>
      <c r="J573" s="6">
        <v>44386</v>
      </c>
      <c r="K573" s="4">
        <v>74118509</v>
      </c>
      <c r="L573" s="12"/>
      <c r="M573" s="17"/>
      <c r="N573" s="18"/>
      <c r="O573" s="16"/>
      <c r="P573" s="4">
        <f t="shared" si="24"/>
        <v>0</v>
      </c>
    </row>
    <row r="574" spans="1:16" x14ac:dyDescent="0.2">
      <c r="A574" s="85">
        <v>44477.698310185187</v>
      </c>
      <c r="B574" s="90">
        <v>500115</v>
      </c>
      <c r="C574" s="13"/>
      <c r="D574" s="3" t="s">
        <v>302</v>
      </c>
      <c r="E574" s="12"/>
      <c r="F574" s="27"/>
      <c r="G574" s="106">
        <v>80345955</v>
      </c>
      <c r="H574" s="15"/>
      <c r="I574" s="106">
        <v>80345955</v>
      </c>
      <c r="J574" s="6">
        <v>44414</v>
      </c>
      <c r="K574" s="4">
        <v>74118509</v>
      </c>
      <c r="L574" s="12">
        <v>44386</v>
      </c>
      <c r="M574" s="17">
        <v>6227446</v>
      </c>
      <c r="N574" s="18"/>
      <c r="O574" s="16"/>
      <c r="P574" s="4">
        <f t="shared" si="24"/>
        <v>0</v>
      </c>
    </row>
    <row r="575" spans="1:16" x14ac:dyDescent="0.2">
      <c r="A575" s="85">
        <v>44477.702384259261</v>
      </c>
      <c r="B575" s="90">
        <v>500117</v>
      </c>
      <c r="C575" s="13"/>
      <c r="D575" s="3" t="s">
        <v>302</v>
      </c>
      <c r="E575" s="12"/>
      <c r="F575" s="27"/>
      <c r="G575" s="106">
        <v>80238887</v>
      </c>
      <c r="H575" s="15"/>
      <c r="I575" s="106">
        <v>80238887</v>
      </c>
      <c r="J575" s="6">
        <v>44453</v>
      </c>
      <c r="K575" s="4">
        <v>79696936</v>
      </c>
      <c r="L575" s="12"/>
      <c r="M575" s="17"/>
      <c r="N575" s="18"/>
      <c r="O575" s="16"/>
      <c r="P575" s="4">
        <f t="shared" si="24"/>
        <v>541951</v>
      </c>
    </row>
    <row r="576" spans="1:16" x14ac:dyDescent="0.2">
      <c r="A576" s="85">
        <v>44477.692476851851</v>
      </c>
      <c r="B576" s="90">
        <v>500112</v>
      </c>
      <c r="C576" s="13"/>
      <c r="D576" s="3" t="s">
        <v>304</v>
      </c>
      <c r="E576" s="12"/>
      <c r="F576" s="27"/>
      <c r="G576" s="106">
        <v>22282850</v>
      </c>
      <c r="H576" s="15"/>
      <c r="I576" s="106">
        <v>22282850</v>
      </c>
      <c r="J576" s="6">
        <v>44356</v>
      </c>
      <c r="K576" s="4">
        <v>7055035</v>
      </c>
      <c r="L576" s="12"/>
      <c r="M576" s="17"/>
      <c r="N576" s="18"/>
      <c r="O576" s="16"/>
      <c r="P576" s="4">
        <f t="shared" si="24"/>
        <v>15227815</v>
      </c>
    </row>
    <row r="577" spans="1:16" x14ac:dyDescent="0.2">
      <c r="A577" s="85">
        <v>44477.696423611109</v>
      </c>
      <c r="B577" s="90">
        <v>500114</v>
      </c>
      <c r="C577" s="13"/>
      <c r="D577" s="3" t="s">
        <v>304</v>
      </c>
      <c r="E577" s="12"/>
      <c r="F577" s="27"/>
      <c r="G577" s="106">
        <v>20244900</v>
      </c>
      <c r="H577" s="15"/>
      <c r="I577" s="106">
        <v>20244900</v>
      </c>
      <c r="J577" s="6">
        <v>44386</v>
      </c>
      <c r="K577" s="4">
        <v>3198610</v>
      </c>
      <c r="L577" s="12"/>
      <c r="M577" s="17"/>
      <c r="N577" s="18"/>
      <c r="O577" s="16"/>
      <c r="P577" s="4">
        <f t="shared" si="24"/>
        <v>17046290</v>
      </c>
    </row>
    <row r="578" spans="1:16" x14ac:dyDescent="0.2">
      <c r="A578" s="85">
        <v>44477.700879629629</v>
      </c>
      <c r="B578" s="90">
        <v>500116</v>
      </c>
      <c r="C578" s="13"/>
      <c r="D578" s="3" t="s">
        <v>304</v>
      </c>
      <c r="E578" s="12"/>
      <c r="F578" s="27"/>
      <c r="G578" s="106">
        <v>21945879</v>
      </c>
      <c r="H578" s="15"/>
      <c r="I578" s="106">
        <v>21945879</v>
      </c>
      <c r="J578" s="6">
        <v>44414</v>
      </c>
      <c r="K578" s="4">
        <v>3673870</v>
      </c>
      <c r="L578" s="18"/>
      <c r="M578" s="16"/>
      <c r="N578" s="18"/>
      <c r="O578" s="16"/>
      <c r="P578" s="4">
        <f t="shared" si="24"/>
        <v>18272009</v>
      </c>
    </row>
    <row r="579" spans="1:16" x14ac:dyDescent="0.2">
      <c r="A579" s="85">
        <v>44477.704953703702</v>
      </c>
      <c r="B579" s="90">
        <v>500118</v>
      </c>
      <c r="C579" s="13"/>
      <c r="D579" s="3" t="s">
        <v>304</v>
      </c>
      <c r="E579" s="12"/>
      <c r="F579" s="27"/>
      <c r="G579" s="106">
        <v>21916634</v>
      </c>
      <c r="H579" s="15"/>
      <c r="I579" s="106">
        <v>21916634</v>
      </c>
      <c r="J579" s="6">
        <v>44453</v>
      </c>
      <c r="K579" s="4">
        <v>3887087</v>
      </c>
      <c r="L579" s="12"/>
      <c r="M579" s="17"/>
      <c r="N579" s="18"/>
      <c r="O579" s="16"/>
      <c r="P579" s="4">
        <f t="shared" si="24"/>
        <v>18029547</v>
      </c>
    </row>
    <row r="580" spans="1:16" x14ac:dyDescent="0.2">
      <c r="A580" s="85">
        <v>44502.298773148148</v>
      </c>
      <c r="B580" s="90" t="s">
        <v>440</v>
      </c>
      <c r="C580" s="13"/>
      <c r="D580" s="1" t="s">
        <v>441</v>
      </c>
      <c r="E580" s="12"/>
      <c r="F580" s="27"/>
      <c r="G580" s="106">
        <v>80000</v>
      </c>
      <c r="H580" s="29"/>
      <c r="I580" s="106">
        <v>80000</v>
      </c>
      <c r="J580" s="30"/>
      <c r="K580" s="31"/>
      <c r="L580" s="30"/>
      <c r="M580" s="32"/>
      <c r="N580" s="33"/>
      <c r="O580" s="31"/>
      <c r="P580" s="4">
        <f t="shared" si="24"/>
        <v>80000</v>
      </c>
    </row>
    <row r="581" spans="1:16" x14ac:dyDescent="0.2">
      <c r="A581" s="85">
        <v>44504.534270833334</v>
      </c>
      <c r="B581" s="90" t="s">
        <v>442</v>
      </c>
      <c r="C581" s="13"/>
      <c r="D581" s="1" t="s">
        <v>302</v>
      </c>
      <c r="E581" s="12"/>
      <c r="F581" s="27"/>
      <c r="G581" s="106">
        <v>86132833</v>
      </c>
      <c r="H581" s="29"/>
      <c r="I581" s="106">
        <v>86132833</v>
      </c>
      <c r="J581" s="30"/>
      <c r="K581" s="31"/>
      <c r="L581" s="30"/>
      <c r="M581" s="32"/>
      <c r="N581" s="33"/>
      <c r="O581" s="31"/>
      <c r="P581" s="4">
        <f t="shared" si="24"/>
        <v>86132833</v>
      </c>
    </row>
    <row r="582" spans="1:16" x14ac:dyDescent="0.2">
      <c r="A582" s="85">
        <v>44504.538541666669</v>
      </c>
      <c r="B582" s="90" t="s">
        <v>443</v>
      </c>
      <c r="C582" s="13"/>
      <c r="D582" s="1" t="s">
        <v>304</v>
      </c>
      <c r="E582" s="12"/>
      <c r="F582" s="27"/>
      <c r="G582" s="106">
        <v>25225832</v>
      </c>
      <c r="H582" s="29"/>
      <c r="I582" s="106">
        <v>25225832</v>
      </c>
      <c r="J582" s="6">
        <v>44477</v>
      </c>
      <c r="K582" s="4">
        <v>4720968</v>
      </c>
      <c r="L582" s="30"/>
      <c r="M582" s="32"/>
      <c r="N582" s="33"/>
      <c r="O582" s="31"/>
      <c r="P582" s="4">
        <f t="shared" si="24"/>
        <v>20504864</v>
      </c>
    </row>
    <row r="583" spans="1:16" x14ac:dyDescent="0.2">
      <c r="A583" s="85">
        <v>44510.389398148145</v>
      </c>
      <c r="B583" s="90" t="s">
        <v>444</v>
      </c>
      <c r="C583" s="13"/>
      <c r="D583" s="1" t="s">
        <v>441</v>
      </c>
      <c r="E583" s="12"/>
      <c r="F583" s="27"/>
      <c r="G583" s="106">
        <v>80000</v>
      </c>
      <c r="H583" s="29"/>
      <c r="I583" s="106">
        <v>80000</v>
      </c>
      <c r="J583" s="30"/>
      <c r="K583" s="31"/>
      <c r="L583" s="30"/>
      <c r="M583" s="32"/>
      <c r="N583" s="33"/>
      <c r="O583" s="31"/>
      <c r="P583" s="4">
        <f t="shared" si="24"/>
        <v>80000</v>
      </c>
    </row>
    <row r="584" spans="1:16" x14ac:dyDescent="0.2">
      <c r="A584" s="85">
        <v>44518.522418981483</v>
      </c>
      <c r="B584" s="90" t="s">
        <v>445</v>
      </c>
      <c r="C584" s="13"/>
      <c r="D584" s="1" t="s">
        <v>441</v>
      </c>
      <c r="E584" s="12"/>
      <c r="F584" s="27"/>
      <c r="G584" s="106">
        <v>80000</v>
      </c>
      <c r="H584" s="29"/>
      <c r="I584" s="106">
        <v>80000</v>
      </c>
      <c r="J584" s="30"/>
      <c r="K584" s="31"/>
      <c r="L584" s="30"/>
      <c r="M584" s="32"/>
      <c r="N584" s="33"/>
      <c r="O584" s="31"/>
      <c r="P584" s="4">
        <f t="shared" si="24"/>
        <v>80000</v>
      </c>
    </row>
    <row r="585" spans="1:16" x14ac:dyDescent="0.2">
      <c r="A585" s="85">
        <v>44530.495104166665</v>
      </c>
      <c r="B585" s="90">
        <v>500140</v>
      </c>
      <c r="C585" s="13"/>
      <c r="D585" s="1" t="s">
        <v>302</v>
      </c>
      <c r="E585" s="12"/>
      <c r="F585" s="27"/>
      <c r="G585" s="106">
        <v>84315213.969999999</v>
      </c>
      <c r="H585" s="29"/>
      <c r="I585" s="106">
        <v>84315213.969999999</v>
      </c>
      <c r="J585" s="6">
        <v>44511</v>
      </c>
      <c r="K585" s="4">
        <v>84315214</v>
      </c>
      <c r="L585" s="30"/>
      <c r="M585" s="32"/>
      <c r="N585" s="33"/>
      <c r="O585" s="31"/>
      <c r="P585" s="4">
        <f t="shared" si="24"/>
        <v>-3.0000001192092896E-2</v>
      </c>
    </row>
    <row r="586" spans="1:16" x14ac:dyDescent="0.2">
      <c r="A586" s="85">
        <v>44530.498159722221</v>
      </c>
      <c r="B586" s="90">
        <v>500141</v>
      </c>
      <c r="C586" s="13"/>
      <c r="D586" s="1" t="s">
        <v>304</v>
      </c>
      <c r="E586" s="12"/>
      <c r="F586" s="27"/>
      <c r="G586" s="106">
        <v>24693503.670000002</v>
      </c>
      <c r="H586" s="29"/>
      <c r="I586" s="106">
        <v>24693503.670000002</v>
      </c>
      <c r="J586" s="6">
        <v>44511</v>
      </c>
      <c r="K586" s="4">
        <v>5414892</v>
      </c>
      <c r="L586" s="30"/>
      <c r="M586" s="32"/>
      <c r="N586" s="33"/>
      <c r="O586" s="31"/>
      <c r="P586" s="4">
        <f t="shared" si="24"/>
        <v>19278611.670000002</v>
      </c>
    </row>
    <row r="587" spans="1:16" x14ac:dyDescent="0.2">
      <c r="A587" s="85">
        <v>44558.868067129632</v>
      </c>
      <c r="B587" s="90" t="str">
        <f>"00000000501006"</f>
        <v>00000000501006</v>
      </c>
      <c r="C587" s="13"/>
      <c r="D587" s="1" t="s">
        <v>302</v>
      </c>
      <c r="E587" s="12"/>
      <c r="F587" s="27"/>
      <c r="G587" s="106">
        <v>85026333</v>
      </c>
      <c r="H587" s="29"/>
      <c r="I587" s="106">
        <v>85026333</v>
      </c>
      <c r="J587" s="6">
        <v>44540</v>
      </c>
      <c r="K587" s="4">
        <v>85026333</v>
      </c>
      <c r="L587" s="30"/>
      <c r="M587" s="32"/>
      <c r="N587" s="33"/>
      <c r="O587" s="31"/>
      <c r="P587" s="4">
        <f t="shared" si="24"/>
        <v>0</v>
      </c>
    </row>
    <row r="588" spans="1:16" x14ac:dyDescent="0.2">
      <c r="A588" s="85">
        <v>44558.870509259257</v>
      </c>
      <c r="B588" s="90" t="str">
        <f>"00000000501007"</f>
        <v>00000000501007</v>
      </c>
      <c r="C588" s="13"/>
      <c r="D588" s="1" t="s">
        <v>304</v>
      </c>
      <c r="E588" s="12"/>
      <c r="F588" s="27"/>
      <c r="G588" s="106">
        <v>24901770</v>
      </c>
      <c r="H588" s="29"/>
      <c r="I588" s="106">
        <v>24901770</v>
      </c>
      <c r="J588" s="6">
        <v>44540</v>
      </c>
      <c r="K588" s="4">
        <v>24901770</v>
      </c>
      <c r="L588" s="30"/>
      <c r="M588" s="32"/>
      <c r="N588" s="33"/>
      <c r="O588" s="31"/>
      <c r="P588" s="4">
        <f t="shared" si="24"/>
        <v>0</v>
      </c>
    </row>
    <row r="589" spans="1:16" x14ac:dyDescent="0.2">
      <c r="A589" s="85">
        <v>44540.327673611115</v>
      </c>
      <c r="B589" s="90" t="s">
        <v>446</v>
      </c>
      <c r="C589" s="13"/>
      <c r="D589" s="1" t="s">
        <v>447</v>
      </c>
      <c r="E589" s="12"/>
      <c r="F589" s="27"/>
      <c r="G589" s="106">
        <v>80000</v>
      </c>
      <c r="H589" s="29"/>
      <c r="I589" s="106">
        <v>80000</v>
      </c>
      <c r="J589" s="30"/>
      <c r="K589" s="31"/>
      <c r="L589" s="30"/>
      <c r="M589" s="32"/>
      <c r="N589" s="33"/>
      <c r="O589" s="31"/>
      <c r="P589" s="4">
        <f t="shared" si="24"/>
        <v>80000</v>
      </c>
    </row>
    <row r="590" spans="1:16" x14ac:dyDescent="0.2">
      <c r="A590" s="85">
        <v>44540.548356481479</v>
      </c>
      <c r="B590" s="90" t="s">
        <v>448</v>
      </c>
      <c r="C590" s="13"/>
      <c r="D590" s="1" t="s">
        <v>34</v>
      </c>
      <c r="E590" s="12"/>
      <c r="F590" s="27"/>
      <c r="G590" s="106">
        <v>80000</v>
      </c>
      <c r="H590" s="29"/>
      <c r="I590" s="106">
        <v>80000</v>
      </c>
      <c r="J590" s="30"/>
      <c r="K590" s="31"/>
      <c r="L590" s="30"/>
      <c r="M590" s="32"/>
      <c r="N590" s="33"/>
      <c r="O590" s="31"/>
      <c r="P590" s="4">
        <f t="shared" si="24"/>
        <v>80000</v>
      </c>
    </row>
    <row r="591" spans="1:16" x14ac:dyDescent="0.2">
      <c r="A591" s="85">
        <v>44566.462129629632</v>
      </c>
      <c r="B591" s="84">
        <v>501010</v>
      </c>
      <c r="C591" s="13"/>
      <c r="D591" s="1" t="s">
        <v>302</v>
      </c>
      <c r="E591" s="12"/>
      <c r="F591" s="27"/>
      <c r="G591" s="106">
        <v>2567440.7999999998</v>
      </c>
      <c r="H591" s="29"/>
      <c r="I591" s="106">
        <v>2567440.7999999998</v>
      </c>
      <c r="J591" s="30"/>
      <c r="K591" s="31"/>
      <c r="L591" s="30"/>
      <c r="M591" s="32"/>
      <c r="N591" s="33"/>
      <c r="O591" s="31"/>
      <c r="P591" s="4">
        <f t="shared" si="24"/>
        <v>2567440.7999999998</v>
      </c>
    </row>
    <row r="592" spans="1:16" x14ac:dyDescent="0.2">
      <c r="A592" s="85">
        <v>44566.46534722222</v>
      </c>
      <c r="B592" s="84">
        <v>501012</v>
      </c>
      <c r="C592" s="13"/>
      <c r="D592" s="1" t="s">
        <v>302</v>
      </c>
      <c r="E592" s="12"/>
      <c r="F592" s="27"/>
      <c r="G592" s="106">
        <v>2332627.2000000002</v>
      </c>
      <c r="H592" s="29"/>
      <c r="I592" s="106">
        <v>2332627.2000000002</v>
      </c>
      <c r="J592" s="30"/>
      <c r="K592" s="31"/>
      <c r="L592" s="30"/>
      <c r="M592" s="32"/>
      <c r="N592" s="33"/>
      <c r="O592" s="31"/>
      <c r="P592" s="4">
        <f t="shared" si="24"/>
        <v>2332627.2000000002</v>
      </c>
    </row>
    <row r="593" spans="1:16" x14ac:dyDescent="0.2">
      <c r="A593" s="85">
        <v>44566.467442129629</v>
      </c>
      <c r="B593" s="84">
        <v>501014</v>
      </c>
      <c r="C593" s="13"/>
      <c r="D593" s="1" t="s">
        <v>302</v>
      </c>
      <c r="E593" s="12"/>
      <c r="F593" s="27"/>
      <c r="G593" s="106">
        <v>2528614.7999999998</v>
      </c>
      <c r="H593" s="29"/>
      <c r="I593" s="106">
        <v>2528614.7999999998</v>
      </c>
      <c r="J593" s="30"/>
      <c r="K593" s="31"/>
      <c r="L593" s="30"/>
      <c r="M593" s="32"/>
      <c r="N593" s="33"/>
      <c r="O593" s="31"/>
      <c r="P593" s="4">
        <f t="shared" si="24"/>
        <v>2528614.7999999998</v>
      </c>
    </row>
    <row r="594" spans="1:16" x14ac:dyDescent="0.2">
      <c r="A594" s="85">
        <v>44566.469722222224</v>
      </c>
      <c r="B594" s="84">
        <v>501016</v>
      </c>
      <c r="C594" s="13"/>
      <c r="D594" s="1" t="s">
        <v>302</v>
      </c>
      <c r="E594" s="12"/>
      <c r="F594" s="27"/>
      <c r="G594" s="106">
        <v>2525245.2000000002</v>
      </c>
      <c r="H594" s="29"/>
      <c r="I594" s="106">
        <v>2525245.2000000002</v>
      </c>
      <c r="J594" s="30"/>
      <c r="K594" s="31"/>
      <c r="L594" s="30"/>
      <c r="M594" s="32"/>
      <c r="N594" s="33"/>
      <c r="O594" s="31"/>
      <c r="P594" s="4">
        <f t="shared" si="24"/>
        <v>2525245.2000000002</v>
      </c>
    </row>
    <row r="595" spans="1:16" x14ac:dyDescent="0.2">
      <c r="A595" s="85">
        <v>44566.464525462965</v>
      </c>
      <c r="B595" s="84">
        <v>501011</v>
      </c>
      <c r="C595" s="13"/>
      <c r="D595" s="1" t="s">
        <v>304</v>
      </c>
      <c r="E595" s="12"/>
      <c r="F595" s="27"/>
      <c r="G595" s="106">
        <v>2361411.6</v>
      </c>
      <c r="H595" s="29"/>
      <c r="I595" s="106">
        <v>2361411.6</v>
      </c>
      <c r="J595" s="6">
        <v>44477</v>
      </c>
      <c r="K595" s="4">
        <v>2361412</v>
      </c>
      <c r="L595" s="30"/>
      <c r="M595" s="32"/>
      <c r="N595" s="33"/>
      <c r="O595" s="31"/>
      <c r="P595" s="4">
        <f t="shared" si="24"/>
        <v>-0.39999999990686774</v>
      </c>
    </row>
    <row r="596" spans="1:16" x14ac:dyDescent="0.2">
      <c r="A596" s="85">
        <v>44566.466354166667</v>
      </c>
      <c r="B596" s="84">
        <v>501013</v>
      </c>
      <c r="C596" s="13"/>
      <c r="D596" s="1" t="s">
        <v>304</v>
      </c>
      <c r="E596" s="12"/>
      <c r="F596" s="27"/>
      <c r="G596" s="106">
        <v>2145441.0699999998</v>
      </c>
      <c r="H596" s="29"/>
      <c r="I596" s="106">
        <v>2145441.0699999998</v>
      </c>
      <c r="J596" s="6">
        <v>44477</v>
      </c>
      <c r="K596" s="4">
        <v>2145441</v>
      </c>
      <c r="L596" s="30"/>
      <c r="M596" s="32"/>
      <c r="N596" s="33"/>
      <c r="O596" s="31"/>
      <c r="P596" s="4">
        <f t="shared" si="24"/>
        <v>6.9999999832361937E-2</v>
      </c>
    </row>
    <row r="597" spans="1:16" x14ac:dyDescent="0.2">
      <c r="A597" s="85">
        <v>44566.4687037037</v>
      </c>
      <c r="B597" s="84">
        <v>501015</v>
      </c>
      <c r="C597" s="13"/>
      <c r="D597" s="1" t="s">
        <v>304</v>
      </c>
      <c r="E597" s="12"/>
      <c r="F597" s="27"/>
      <c r="G597" s="106">
        <v>2325701.27</v>
      </c>
      <c r="H597" s="29"/>
      <c r="I597" s="106">
        <v>2325701.27</v>
      </c>
      <c r="J597" s="30"/>
      <c r="K597" s="31"/>
      <c r="L597" s="30"/>
      <c r="M597" s="32"/>
      <c r="N597" s="33"/>
      <c r="O597" s="31"/>
      <c r="P597" s="4">
        <f t="shared" si="24"/>
        <v>2325701.27</v>
      </c>
    </row>
    <row r="598" spans="1:16" x14ac:dyDescent="0.2">
      <c r="A598" s="85">
        <v>44566.477326388886</v>
      </c>
      <c r="B598" s="84">
        <v>501018</v>
      </c>
      <c r="C598" s="13"/>
      <c r="D598" s="1" t="s">
        <v>304</v>
      </c>
      <c r="E598" s="12"/>
      <c r="F598" s="27"/>
      <c r="G598" s="106">
        <v>2322602.0699999998</v>
      </c>
      <c r="H598" s="29"/>
      <c r="I598" s="106">
        <v>2322602.0699999998</v>
      </c>
      <c r="J598" s="6">
        <v>44453</v>
      </c>
      <c r="K598" s="4">
        <v>2322602</v>
      </c>
      <c r="L598" s="30"/>
      <c r="M598" s="32"/>
      <c r="N598" s="33"/>
      <c r="O598" s="31"/>
      <c r="P598" s="4">
        <f t="shared" si="24"/>
        <v>6.9999999832361937E-2</v>
      </c>
    </row>
    <row r="599" spans="1:16" x14ac:dyDescent="0.2">
      <c r="A599" s="85">
        <v>44567.534930555557</v>
      </c>
      <c r="B599" s="90" t="s">
        <v>449</v>
      </c>
      <c r="C599" s="13"/>
      <c r="D599" s="1" t="s">
        <v>450</v>
      </c>
      <c r="E599" s="12"/>
      <c r="F599" s="27"/>
      <c r="G599" s="106">
        <v>80000</v>
      </c>
      <c r="H599" s="29"/>
      <c r="I599" s="106">
        <v>80000</v>
      </c>
      <c r="J599" s="30"/>
      <c r="K599" s="31"/>
      <c r="L599" s="30"/>
      <c r="M599" s="32"/>
      <c r="N599" s="33"/>
      <c r="O599" s="31"/>
      <c r="P599" s="4">
        <f t="shared" si="24"/>
        <v>80000</v>
      </c>
    </row>
    <row r="600" spans="1:16" x14ac:dyDescent="0.2">
      <c r="A600" s="85">
        <v>44585.385833333334</v>
      </c>
      <c r="B600" s="90" t="s">
        <v>451</v>
      </c>
      <c r="C600" s="13"/>
      <c r="D600" s="1" t="s">
        <v>450</v>
      </c>
      <c r="E600" s="12"/>
      <c r="F600" s="27"/>
      <c r="G600" s="106">
        <v>80000</v>
      </c>
      <c r="H600" s="29"/>
      <c r="I600" s="106">
        <v>80000</v>
      </c>
      <c r="J600" s="30"/>
      <c r="K600" s="31"/>
      <c r="L600" s="30"/>
      <c r="M600" s="32"/>
      <c r="N600" s="33"/>
      <c r="O600" s="31"/>
      <c r="P600" s="4">
        <f t="shared" si="24"/>
        <v>80000</v>
      </c>
    </row>
    <row r="601" spans="1:16" x14ac:dyDescent="0.2">
      <c r="A601" s="85">
        <v>44574.303217592591</v>
      </c>
      <c r="B601" s="90" t="s">
        <v>452</v>
      </c>
      <c r="C601" s="13"/>
      <c r="D601" s="1" t="s">
        <v>453</v>
      </c>
      <c r="E601" s="12"/>
      <c r="F601" s="27"/>
      <c r="G601" s="106">
        <v>80000</v>
      </c>
      <c r="H601" s="29"/>
      <c r="I601" s="106">
        <v>80000</v>
      </c>
      <c r="J601" s="30"/>
      <c r="K601" s="31"/>
      <c r="L601" s="30"/>
      <c r="M601" s="32"/>
      <c r="N601" s="33"/>
      <c r="O601" s="31"/>
      <c r="P601" s="4">
        <f t="shared" si="24"/>
        <v>80000</v>
      </c>
    </row>
    <row r="602" spans="1:16" x14ac:dyDescent="0.2">
      <c r="A602" s="85">
        <v>44574.478564814817</v>
      </c>
      <c r="B602" s="90" t="s">
        <v>454</v>
      </c>
      <c r="C602" s="13"/>
      <c r="D602" s="1" t="s">
        <v>453</v>
      </c>
      <c r="E602" s="12"/>
      <c r="F602" s="27"/>
      <c r="G602" s="106">
        <v>80000</v>
      </c>
      <c r="H602" s="29"/>
      <c r="I602" s="106">
        <v>80000</v>
      </c>
      <c r="J602" s="30"/>
      <c r="K602" s="31"/>
      <c r="L602" s="30"/>
      <c r="M602" s="32"/>
      <c r="N602" s="33"/>
      <c r="O602" s="31"/>
      <c r="P602" s="4">
        <f t="shared" si="24"/>
        <v>80000</v>
      </c>
    </row>
    <row r="603" spans="1:16" x14ac:dyDescent="0.2">
      <c r="A603" s="85">
        <v>44574.516018518516</v>
      </c>
      <c r="B603" s="90" t="s">
        <v>455</v>
      </c>
      <c r="C603" s="13"/>
      <c r="D603" s="1" t="s">
        <v>453</v>
      </c>
      <c r="E603" s="12"/>
      <c r="F603" s="27"/>
      <c r="G603" s="106">
        <v>80000</v>
      </c>
      <c r="H603" s="29"/>
      <c r="I603" s="106">
        <v>80000</v>
      </c>
      <c r="J603" s="30"/>
      <c r="K603" s="31"/>
      <c r="L603" s="30"/>
      <c r="M603" s="32"/>
      <c r="N603" s="33"/>
      <c r="O603" s="31"/>
      <c r="P603" s="4">
        <f t="shared" si="24"/>
        <v>80000</v>
      </c>
    </row>
    <row r="604" spans="1:16" x14ac:dyDescent="0.2">
      <c r="A604" s="85">
        <v>44575.348009259258</v>
      </c>
      <c r="B604" s="90" t="s">
        <v>456</v>
      </c>
      <c r="C604" s="13"/>
      <c r="D604" s="1" t="s">
        <v>453</v>
      </c>
      <c r="E604" s="12"/>
      <c r="F604" s="27"/>
      <c r="G604" s="106">
        <v>80000</v>
      </c>
      <c r="H604" s="29"/>
      <c r="I604" s="106">
        <v>80000</v>
      </c>
      <c r="J604" s="30"/>
      <c r="K604" s="31"/>
      <c r="L604" s="30"/>
      <c r="M604" s="32"/>
      <c r="N604" s="33"/>
      <c r="O604" s="31"/>
      <c r="P604" s="4">
        <f t="shared" si="24"/>
        <v>80000</v>
      </c>
    </row>
    <row r="605" spans="1:16" x14ac:dyDescent="0.2">
      <c r="A605" s="85">
        <v>44576.40556712963</v>
      </c>
      <c r="B605" s="90" t="s">
        <v>457</v>
      </c>
      <c r="C605" s="13"/>
      <c r="D605" s="1" t="s">
        <v>453</v>
      </c>
      <c r="E605" s="12"/>
      <c r="F605" s="27"/>
      <c r="G605" s="106">
        <v>80000</v>
      </c>
      <c r="H605" s="29"/>
      <c r="I605" s="106">
        <v>80000</v>
      </c>
      <c r="J605" s="30"/>
      <c r="K605" s="31"/>
      <c r="L605" s="30"/>
      <c r="M605" s="32"/>
      <c r="N605" s="33"/>
      <c r="O605" s="31"/>
      <c r="P605" s="4">
        <f t="shared" si="24"/>
        <v>80000</v>
      </c>
    </row>
    <row r="606" spans="1:16" x14ac:dyDescent="0.2">
      <c r="A606" s="85">
        <v>44576.406423611108</v>
      </c>
      <c r="B606" s="90" t="s">
        <v>458</v>
      </c>
      <c r="C606" s="13"/>
      <c r="D606" s="1" t="s">
        <v>453</v>
      </c>
      <c r="E606" s="12"/>
      <c r="F606" s="27"/>
      <c r="G606" s="106">
        <v>80000</v>
      </c>
      <c r="H606" s="29"/>
      <c r="I606" s="106">
        <v>80000</v>
      </c>
      <c r="J606" s="30"/>
      <c r="K606" s="31"/>
      <c r="L606" s="30"/>
      <c r="M606" s="32"/>
      <c r="N606" s="33"/>
      <c r="O606" s="31"/>
      <c r="P606" s="4">
        <f t="shared" si="24"/>
        <v>80000</v>
      </c>
    </row>
    <row r="607" spans="1:16" x14ac:dyDescent="0.2">
      <c r="A607" s="85">
        <v>44578.374918981484</v>
      </c>
      <c r="B607" s="90" t="s">
        <v>459</v>
      </c>
      <c r="C607" s="13"/>
      <c r="D607" s="1" t="s">
        <v>453</v>
      </c>
      <c r="E607" s="12"/>
      <c r="F607" s="27"/>
      <c r="G607" s="106">
        <v>80000</v>
      </c>
      <c r="H607" s="29"/>
      <c r="I607" s="106">
        <v>80000</v>
      </c>
      <c r="J607" s="30"/>
      <c r="K607" s="31"/>
      <c r="L607" s="30"/>
      <c r="M607" s="32"/>
      <c r="N607" s="33"/>
      <c r="O607" s="31"/>
      <c r="P607" s="4">
        <f t="shared" si="24"/>
        <v>80000</v>
      </c>
    </row>
    <row r="608" spans="1:16" x14ac:dyDescent="0.2">
      <c r="A608" s="85">
        <v>44578.516851851855</v>
      </c>
      <c r="B608" s="90" t="s">
        <v>460</v>
      </c>
      <c r="C608" s="13"/>
      <c r="D608" s="1" t="s">
        <v>453</v>
      </c>
      <c r="E608" s="12"/>
      <c r="F608" s="27"/>
      <c r="G608" s="106">
        <v>80000</v>
      </c>
      <c r="H608" s="29"/>
      <c r="I608" s="106">
        <v>80000</v>
      </c>
      <c r="J608" s="30"/>
      <c r="K608" s="31"/>
      <c r="L608" s="30"/>
      <c r="M608" s="32"/>
      <c r="N608" s="33"/>
      <c r="O608" s="31"/>
      <c r="P608" s="4">
        <f t="shared" si="24"/>
        <v>80000</v>
      </c>
    </row>
    <row r="609" spans="1:16" x14ac:dyDescent="0.2">
      <c r="A609" s="85">
        <v>44579.564432870371</v>
      </c>
      <c r="B609" s="90" t="s">
        <v>461</v>
      </c>
      <c r="C609" s="13"/>
      <c r="D609" s="1" t="s">
        <v>453</v>
      </c>
      <c r="E609" s="12"/>
      <c r="F609" s="27"/>
      <c r="G609" s="106">
        <v>80000</v>
      </c>
      <c r="H609" s="29"/>
      <c r="I609" s="106">
        <v>80000</v>
      </c>
      <c r="J609" s="30"/>
      <c r="K609" s="31"/>
      <c r="L609" s="30"/>
      <c r="M609" s="32"/>
      <c r="N609" s="33"/>
      <c r="O609" s="31"/>
      <c r="P609" s="4">
        <f t="shared" si="24"/>
        <v>80000</v>
      </c>
    </row>
    <row r="610" spans="1:16" x14ac:dyDescent="0.2">
      <c r="A610" s="85">
        <v>44580.56349537037</v>
      </c>
      <c r="B610" s="90" t="s">
        <v>462</v>
      </c>
      <c r="C610" s="13"/>
      <c r="D610" s="1" t="s">
        <v>453</v>
      </c>
      <c r="E610" s="12"/>
      <c r="F610" s="27"/>
      <c r="G610" s="106">
        <v>80000</v>
      </c>
      <c r="H610" s="29"/>
      <c r="I610" s="106">
        <v>80000</v>
      </c>
      <c r="J610" s="30"/>
      <c r="K610" s="31"/>
      <c r="L610" s="30"/>
      <c r="M610" s="32"/>
      <c r="N610" s="33"/>
      <c r="O610" s="31"/>
      <c r="P610" s="4">
        <f t="shared" si="24"/>
        <v>80000</v>
      </c>
    </row>
    <row r="611" spans="1:16" x14ac:dyDescent="0.2">
      <c r="A611" s="85">
        <v>44596.497164351851</v>
      </c>
      <c r="B611" s="90" t="str">
        <f>"00000000501023"</f>
        <v>00000000501023</v>
      </c>
      <c r="C611" s="13" t="s">
        <v>463</v>
      </c>
      <c r="D611" s="1" t="s">
        <v>302</v>
      </c>
      <c r="E611" s="12"/>
      <c r="F611" s="27"/>
      <c r="G611" s="106">
        <v>84115577</v>
      </c>
      <c r="H611" s="15"/>
      <c r="I611" s="106">
        <v>84115577</v>
      </c>
      <c r="J611" s="6">
        <v>44592</v>
      </c>
      <c r="K611" s="4">
        <v>84115577</v>
      </c>
      <c r="L611" s="12"/>
      <c r="M611" s="17"/>
      <c r="N611" s="18"/>
      <c r="O611" s="16"/>
      <c r="P611" s="4">
        <f t="shared" si="24"/>
        <v>0</v>
      </c>
    </row>
    <row r="612" spans="1:16" x14ac:dyDescent="0.2">
      <c r="A612" s="85">
        <v>44596.499537037038</v>
      </c>
      <c r="B612" s="90" t="str">
        <f>"00000000501024"</f>
        <v>00000000501024</v>
      </c>
      <c r="C612" s="13" t="s">
        <v>463</v>
      </c>
      <c r="D612" s="1" t="s">
        <v>304</v>
      </c>
      <c r="E612" s="12"/>
      <c r="F612" s="27"/>
      <c r="G612" s="106">
        <v>24635036</v>
      </c>
      <c r="H612" s="15"/>
      <c r="I612" s="106">
        <v>24635036</v>
      </c>
      <c r="J612" s="6">
        <v>44453</v>
      </c>
      <c r="K612" s="4">
        <v>2322941</v>
      </c>
      <c r="L612" s="6">
        <v>44592</v>
      </c>
      <c r="M612" s="24">
        <v>22312095</v>
      </c>
      <c r="N612" s="18"/>
      <c r="O612" s="16"/>
      <c r="P612" s="4">
        <f t="shared" si="24"/>
        <v>0</v>
      </c>
    </row>
    <row r="613" spans="1:16" x14ac:dyDescent="0.2">
      <c r="A613" s="85">
        <v>44595.454872685186</v>
      </c>
      <c r="B613" s="90" t="str">
        <f>"SMAC0000022430"</f>
        <v>SMAC0000022430</v>
      </c>
      <c r="C613" s="13"/>
      <c r="D613" s="1" t="s">
        <v>464</v>
      </c>
      <c r="E613" s="12"/>
      <c r="F613" s="27"/>
      <c r="G613" s="86">
        <v>80000</v>
      </c>
      <c r="H613" s="15"/>
      <c r="I613" s="86">
        <v>80000</v>
      </c>
      <c r="J613" s="12"/>
      <c r="K613" s="16"/>
      <c r="L613" s="12"/>
      <c r="M613" s="17"/>
      <c r="N613" s="18"/>
      <c r="O613" s="16"/>
      <c r="P613" s="4">
        <f t="shared" si="24"/>
        <v>80000</v>
      </c>
    </row>
    <row r="614" spans="1:16" x14ac:dyDescent="0.2">
      <c r="A614" s="85">
        <v>44601.556435185186</v>
      </c>
      <c r="B614" s="90" t="str">
        <f>"SMAC0000022466"</f>
        <v>SMAC0000022466</v>
      </c>
      <c r="C614" s="13"/>
      <c r="D614" s="1" t="s">
        <v>464</v>
      </c>
      <c r="E614" s="12"/>
      <c r="F614" s="27"/>
      <c r="G614" s="86">
        <v>80000</v>
      </c>
      <c r="H614" s="15"/>
      <c r="I614" s="86">
        <v>80000</v>
      </c>
      <c r="J614" s="12"/>
      <c r="K614" s="16"/>
      <c r="L614" s="12"/>
      <c r="M614" s="17"/>
      <c r="N614" s="18"/>
      <c r="O614" s="16"/>
      <c r="P614" s="4">
        <f t="shared" si="24"/>
        <v>80000</v>
      </c>
    </row>
    <row r="615" spans="1:16" x14ac:dyDescent="0.2">
      <c r="A615" s="85">
        <v>44603.313402777778</v>
      </c>
      <c r="B615" s="90" t="str">
        <f>"SMAC0000022476"</f>
        <v>SMAC0000022476</v>
      </c>
      <c r="C615" s="13"/>
      <c r="D615" s="1" t="s">
        <v>464</v>
      </c>
      <c r="E615" s="12"/>
      <c r="F615" s="27"/>
      <c r="G615" s="86">
        <v>80000</v>
      </c>
      <c r="H615" s="15"/>
      <c r="I615" s="86">
        <v>80000</v>
      </c>
      <c r="J615" s="12"/>
      <c r="K615" s="16"/>
      <c r="L615" s="12"/>
      <c r="M615" s="17"/>
      <c r="N615" s="18"/>
      <c r="O615" s="16"/>
      <c r="P615" s="4">
        <f t="shared" si="24"/>
        <v>80000</v>
      </c>
    </row>
    <row r="616" spans="1:16" x14ac:dyDescent="0.2">
      <c r="A616" s="85">
        <v>44606.499583333331</v>
      </c>
      <c r="B616" s="90" t="str">
        <f>"SMAC0000022491"</f>
        <v>SMAC0000022491</v>
      </c>
      <c r="C616" s="13"/>
      <c r="D616" s="1" t="s">
        <v>464</v>
      </c>
      <c r="E616" s="12"/>
      <c r="F616" s="27"/>
      <c r="G616" s="86">
        <v>80000</v>
      </c>
      <c r="H616" s="15"/>
      <c r="I616" s="86">
        <v>80000</v>
      </c>
      <c r="J616" s="12"/>
      <c r="K616" s="16"/>
      <c r="L616" s="12"/>
      <c r="M616" s="17"/>
      <c r="N616" s="18"/>
      <c r="O616" s="16"/>
      <c r="P616" s="4">
        <f t="shared" si="24"/>
        <v>80000</v>
      </c>
    </row>
    <row r="617" spans="1:16" x14ac:dyDescent="0.2">
      <c r="A617" s="85">
        <v>44610.559467592589</v>
      </c>
      <c r="B617" s="90" t="str">
        <f>"SMAC0000022520"</f>
        <v>SMAC0000022520</v>
      </c>
      <c r="C617" s="13"/>
      <c r="D617" s="1" t="s">
        <v>464</v>
      </c>
      <c r="E617" s="12"/>
      <c r="F617" s="27"/>
      <c r="G617" s="86">
        <v>80000</v>
      </c>
      <c r="H617" s="15"/>
      <c r="I617" s="86">
        <v>80000</v>
      </c>
      <c r="J617" s="12"/>
      <c r="K617" s="16"/>
      <c r="L617" s="12"/>
      <c r="M617" s="17"/>
      <c r="N617" s="18"/>
      <c r="O617" s="16"/>
      <c r="P617" s="4">
        <f t="shared" si="24"/>
        <v>80000</v>
      </c>
    </row>
    <row r="618" spans="1:16" x14ac:dyDescent="0.2">
      <c r="A618" s="85">
        <v>44613.409560185188</v>
      </c>
      <c r="B618" s="90" t="str">
        <f>"SMAC0000022529"</f>
        <v>SMAC0000022529</v>
      </c>
      <c r="C618" s="13"/>
      <c r="D618" s="1" t="s">
        <v>464</v>
      </c>
      <c r="E618" s="12"/>
      <c r="F618" s="27"/>
      <c r="G618" s="86">
        <v>80000</v>
      </c>
      <c r="H618" s="15"/>
      <c r="I618" s="86">
        <v>80000</v>
      </c>
      <c r="J618" s="12"/>
      <c r="K618" s="16"/>
      <c r="L618" s="12"/>
      <c r="M618" s="17"/>
      <c r="N618" s="18"/>
      <c r="O618" s="16"/>
      <c r="P618" s="4">
        <f t="shared" si="24"/>
        <v>80000</v>
      </c>
    </row>
    <row r="619" spans="1:16" x14ac:dyDescent="0.2">
      <c r="A619" s="85">
        <v>44614.531736111108</v>
      </c>
      <c r="B619" s="90" t="str">
        <f>"SMAC0000022538"</f>
        <v>SMAC0000022538</v>
      </c>
      <c r="C619" s="13"/>
      <c r="D619" s="1" t="s">
        <v>464</v>
      </c>
      <c r="E619" s="12"/>
      <c r="F619" s="27"/>
      <c r="G619" s="86">
        <v>80000</v>
      </c>
      <c r="H619" s="15"/>
      <c r="I619" s="86">
        <v>80000</v>
      </c>
      <c r="J619" s="12"/>
      <c r="K619" s="16"/>
      <c r="L619" s="12"/>
      <c r="M619" s="17"/>
      <c r="N619" s="18"/>
      <c r="O619" s="16"/>
      <c r="P619" s="4">
        <f t="shared" si="24"/>
        <v>80000</v>
      </c>
    </row>
    <row r="620" spans="1:16" x14ac:dyDescent="0.2">
      <c r="A620" s="85">
        <v>44615.424756944441</v>
      </c>
      <c r="B620" s="90" t="str">
        <f>"SMAC0000022540"</f>
        <v>SMAC0000022540</v>
      </c>
      <c r="C620" s="13"/>
      <c r="D620" s="1" t="s">
        <v>464</v>
      </c>
      <c r="E620" s="12"/>
      <c r="F620" s="27"/>
      <c r="G620" s="86">
        <v>80000</v>
      </c>
      <c r="H620" s="15"/>
      <c r="I620" s="86">
        <v>80000</v>
      </c>
      <c r="J620" s="12"/>
      <c r="K620" s="16"/>
      <c r="L620" s="12"/>
      <c r="M620" s="17"/>
      <c r="N620" s="18"/>
      <c r="O620" s="16"/>
      <c r="P620" s="4">
        <f t="shared" si="24"/>
        <v>80000</v>
      </c>
    </row>
    <row r="621" spans="1:16" x14ac:dyDescent="0.2">
      <c r="A621" s="85">
        <v>44615.442835648151</v>
      </c>
      <c r="B621" s="90" t="str">
        <f>"SMAC0000022541"</f>
        <v>SMAC0000022541</v>
      </c>
      <c r="C621" s="13"/>
      <c r="D621" s="1" t="s">
        <v>464</v>
      </c>
      <c r="E621" s="12"/>
      <c r="F621" s="27"/>
      <c r="G621" s="86">
        <v>80000</v>
      </c>
      <c r="H621" s="15"/>
      <c r="I621" s="86">
        <v>80000</v>
      </c>
      <c r="J621" s="12"/>
      <c r="K621" s="16"/>
      <c r="L621" s="12"/>
      <c r="M621" s="17"/>
      <c r="N621" s="18"/>
      <c r="O621" s="16"/>
      <c r="P621" s="4">
        <f t="shared" si="24"/>
        <v>80000</v>
      </c>
    </row>
    <row r="622" spans="1:16" x14ac:dyDescent="0.2">
      <c r="A622" s="85">
        <v>44615.602592592593</v>
      </c>
      <c r="B622" s="90" t="str">
        <f>"SMAC0000022543"</f>
        <v>SMAC0000022543</v>
      </c>
      <c r="C622" s="13"/>
      <c r="D622" s="1" t="s">
        <v>464</v>
      </c>
      <c r="E622" s="12"/>
      <c r="F622" s="27"/>
      <c r="G622" s="86">
        <v>80000</v>
      </c>
      <c r="H622" s="29"/>
      <c r="I622" s="86">
        <v>80000</v>
      </c>
      <c r="J622" s="30"/>
      <c r="K622" s="31"/>
      <c r="L622" s="30"/>
      <c r="M622" s="32"/>
      <c r="N622" s="33"/>
      <c r="O622" s="31"/>
      <c r="P622" s="4">
        <f t="shared" si="24"/>
        <v>80000</v>
      </c>
    </row>
    <row r="623" spans="1:16" x14ac:dyDescent="0.2">
      <c r="A623" s="85">
        <v>44620</v>
      </c>
      <c r="B623" s="108" t="s">
        <v>465</v>
      </c>
      <c r="C623" s="13"/>
      <c r="D623" s="1" t="s">
        <v>464</v>
      </c>
      <c r="E623" s="12"/>
      <c r="F623" s="27"/>
      <c r="G623" s="86">
        <v>80000</v>
      </c>
      <c r="H623" s="29"/>
      <c r="I623" s="86">
        <v>80000</v>
      </c>
      <c r="J623" s="30"/>
      <c r="K623" s="31"/>
      <c r="L623" s="30"/>
      <c r="M623" s="32"/>
      <c r="N623" s="33"/>
      <c r="O623" s="31"/>
      <c r="P623" s="4">
        <f t="shared" si="24"/>
        <v>80000</v>
      </c>
    </row>
    <row r="624" spans="1:16" x14ac:dyDescent="0.2">
      <c r="A624" s="85">
        <v>44624.359733796293</v>
      </c>
      <c r="B624" s="90" t="str">
        <f>"00000000501032"</f>
        <v>00000000501032</v>
      </c>
      <c r="C624" s="13" t="s">
        <v>466</v>
      </c>
      <c r="D624" s="1" t="s">
        <v>302</v>
      </c>
      <c r="E624" s="12"/>
      <c r="F624" s="27"/>
      <c r="G624" s="106">
        <v>83282339</v>
      </c>
      <c r="H624" s="29"/>
      <c r="I624" s="106">
        <v>83282339</v>
      </c>
      <c r="J624" s="6">
        <v>44477</v>
      </c>
      <c r="K624" s="4">
        <v>12688813</v>
      </c>
      <c r="L624" s="6">
        <v>44356</v>
      </c>
      <c r="M624" s="24">
        <v>15125084</v>
      </c>
      <c r="N624" s="25">
        <v>44327</v>
      </c>
      <c r="O624" s="4">
        <v>17645526</v>
      </c>
      <c r="P624" s="4">
        <f t="shared" si="24"/>
        <v>37822916</v>
      </c>
    </row>
    <row r="625" spans="1:16" x14ac:dyDescent="0.2">
      <c r="A625" s="85">
        <v>44624.363298611112</v>
      </c>
      <c r="B625" s="90" t="str">
        <f>"00000000501033"</f>
        <v>00000000501033</v>
      </c>
      <c r="C625" s="13" t="s">
        <v>466</v>
      </c>
      <c r="D625" s="1" t="s">
        <v>304</v>
      </c>
      <c r="E625" s="12"/>
      <c r="F625" s="27"/>
      <c r="G625" s="106">
        <v>24391004</v>
      </c>
      <c r="H625" s="29"/>
      <c r="I625" s="106">
        <v>24391004</v>
      </c>
      <c r="J625" s="6">
        <v>44616</v>
      </c>
      <c r="K625" s="4">
        <v>4901451</v>
      </c>
      <c r="L625" s="30"/>
      <c r="M625" s="32"/>
      <c r="N625" s="33"/>
      <c r="O625" s="31"/>
      <c r="P625" s="4">
        <f t="shared" ref="P625:P639" si="25">I625-K625-M625-O625</f>
        <v>19489553</v>
      </c>
    </row>
    <row r="626" spans="1:16" x14ac:dyDescent="0.2">
      <c r="A626" s="85">
        <v>44622.326261574075</v>
      </c>
      <c r="B626" s="90" t="s">
        <v>467</v>
      </c>
      <c r="C626" s="13"/>
      <c r="D626" s="1" t="s">
        <v>453</v>
      </c>
      <c r="E626" s="12"/>
      <c r="F626" s="27"/>
      <c r="G626" s="106">
        <v>80000</v>
      </c>
      <c r="H626" s="29"/>
      <c r="I626" s="106">
        <v>80000</v>
      </c>
      <c r="J626" s="30"/>
      <c r="K626" s="31"/>
      <c r="L626" s="30"/>
      <c r="M626" s="32"/>
      <c r="N626" s="33"/>
      <c r="O626" s="31"/>
      <c r="P626" s="4">
        <f t="shared" si="25"/>
        <v>80000</v>
      </c>
    </row>
    <row r="627" spans="1:16" x14ac:dyDescent="0.2">
      <c r="A627" s="85">
        <v>44649.319780092592</v>
      </c>
      <c r="B627" s="90" t="s">
        <v>468</v>
      </c>
      <c r="C627" s="13"/>
      <c r="D627" s="1" t="s">
        <v>464</v>
      </c>
      <c r="E627" s="12"/>
      <c r="F627" s="27"/>
      <c r="G627" s="106">
        <v>80000</v>
      </c>
      <c r="H627" s="29"/>
      <c r="I627" s="106">
        <v>80000</v>
      </c>
      <c r="J627" s="30"/>
      <c r="K627" s="31"/>
      <c r="L627" s="30"/>
      <c r="M627" s="32"/>
      <c r="N627" s="33"/>
      <c r="O627" s="31"/>
      <c r="P627" s="4">
        <f t="shared" si="25"/>
        <v>80000</v>
      </c>
    </row>
    <row r="628" spans="1:16" x14ac:dyDescent="0.2">
      <c r="A628" s="85">
        <v>44652.352013888885</v>
      </c>
      <c r="B628" s="90" t="str">
        <f>"00000000501036"</f>
        <v>00000000501036</v>
      </c>
      <c r="C628" s="13" t="s">
        <v>469</v>
      </c>
      <c r="D628" s="1" t="s">
        <v>302</v>
      </c>
      <c r="E628" s="12"/>
      <c r="F628" s="27"/>
      <c r="G628" s="106">
        <v>83739310</v>
      </c>
      <c r="H628" s="29"/>
      <c r="I628" s="106">
        <v>83739310</v>
      </c>
      <c r="J628" s="6">
        <v>44630</v>
      </c>
      <c r="K628" s="4">
        <v>83282339</v>
      </c>
      <c r="L628" s="30"/>
      <c r="M628" s="32"/>
      <c r="N628" s="33"/>
      <c r="O628" s="31"/>
      <c r="P628" s="4">
        <f t="shared" si="25"/>
        <v>456971</v>
      </c>
    </row>
    <row r="629" spans="1:16" x14ac:dyDescent="0.2">
      <c r="A629" s="85">
        <v>44652.354444444441</v>
      </c>
      <c r="B629" s="90" t="str">
        <f>"00000000501037"</f>
        <v>00000000501037</v>
      </c>
      <c r="C629" s="13" t="s">
        <v>469</v>
      </c>
      <c r="D629" s="1" t="s">
        <v>304</v>
      </c>
      <c r="E629" s="12"/>
      <c r="F629" s="27"/>
      <c r="G629" s="106">
        <v>24524838</v>
      </c>
      <c r="H629" s="29"/>
      <c r="I629" s="106">
        <v>24524838</v>
      </c>
      <c r="J629" s="6">
        <v>44630</v>
      </c>
      <c r="K629" s="4">
        <v>6280859</v>
      </c>
      <c r="L629" s="30"/>
      <c r="M629" s="32"/>
      <c r="N629" s="33"/>
      <c r="O629" s="31"/>
      <c r="P629" s="4">
        <f t="shared" si="25"/>
        <v>18243979</v>
      </c>
    </row>
    <row r="630" spans="1:16" x14ac:dyDescent="0.2">
      <c r="A630" s="85">
        <v>44656.496145833335</v>
      </c>
      <c r="B630" s="90" t="str">
        <f>"SMAC0000022858"</f>
        <v>SMAC0000022858</v>
      </c>
      <c r="C630" s="13"/>
      <c r="D630" s="1" t="s">
        <v>453</v>
      </c>
      <c r="E630" s="12"/>
      <c r="F630" s="27"/>
      <c r="G630" s="106">
        <v>80000</v>
      </c>
      <c r="H630" s="29"/>
      <c r="I630" s="106">
        <v>80000</v>
      </c>
      <c r="J630" s="30"/>
      <c r="K630" s="31"/>
      <c r="L630" s="30"/>
      <c r="M630" s="32"/>
      <c r="N630" s="33"/>
      <c r="O630" s="31"/>
      <c r="P630" s="4">
        <f t="shared" si="25"/>
        <v>80000</v>
      </c>
    </row>
    <row r="631" spans="1:16" x14ac:dyDescent="0.2">
      <c r="A631" s="85">
        <v>44657.389722222222</v>
      </c>
      <c r="B631" s="90" t="str">
        <f>"SMAC0000022859"</f>
        <v>SMAC0000022859</v>
      </c>
      <c r="C631" s="13"/>
      <c r="D631" s="1" t="s">
        <v>453</v>
      </c>
      <c r="E631" s="12"/>
      <c r="F631" s="27"/>
      <c r="G631" s="106">
        <v>80000</v>
      </c>
      <c r="H631" s="29"/>
      <c r="I631" s="106">
        <v>80000</v>
      </c>
      <c r="J631" s="30"/>
      <c r="K631" s="31"/>
      <c r="L631" s="30"/>
      <c r="M631" s="32"/>
      <c r="N631" s="33"/>
      <c r="O631" s="31"/>
      <c r="P631" s="4">
        <f t="shared" si="25"/>
        <v>80000</v>
      </c>
    </row>
    <row r="632" spans="1:16" x14ac:dyDescent="0.2">
      <c r="A632" s="109">
        <v>44690.34003472222</v>
      </c>
      <c r="B632" s="110" t="s">
        <v>470</v>
      </c>
      <c r="C632" s="13"/>
      <c r="D632" s="1" t="s">
        <v>302</v>
      </c>
      <c r="E632" s="12"/>
      <c r="F632" s="27"/>
      <c r="G632" s="111">
        <v>82149646</v>
      </c>
      <c r="H632" s="29"/>
      <c r="I632" s="111">
        <v>82149646</v>
      </c>
      <c r="J632" s="30"/>
      <c r="K632" s="31"/>
      <c r="L632" s="30"/>
      <c r="M632" s="32"/>
      <c r="N632" s="33"/>
      <c r="O632" s="31"/>
      <c r="P632" s="4">
        <f t="shared" si="25"/>
        <v>82149646</v>
      </c>
    </row>
    <row r="633" spans="1:16" x14ac:dyDescent="0.2">
      <c r="A633" s="109">
        <v>44690.342303240737</v>
      </c>
      <c r="B633" s="110" t="s">
        <v>471</v>
      </c>
      <c r="C633" s="13"/>
      <c r="D633" s="1" t="s">
        <v>304</v>
      </c>
      <c r="E633" s="12"/>
      <c r="F633" s="27"/>
      <c r="G633" s="111">
        <v>24059271</v>
      </c>
      <c r="H633" s="29"/>
      <c r="I633" s="111">
        <v>24059271</v>
      </c>
      <c r="J633" s="30"/>
      <c r="K633" s="31"/>
      <c r="L633" s="30"/>
      <c r="M633" s="32"/>
      <c r="N633" s="33"/>
      <c r="O633" s="31"/>
      <c r="P633" s="4">
        <f t="shared" si="25"/>
        <v>24059271</v>
      </c>
    </row>
    <row r="634" spans="1:16" x14ac:dyDescent="0.2">
      <c r="A634" s="109">
        <v>44687.541458333333</v>
      </c>
      <c r="B634" s="110" t="s">
        <v>472</v>
      </c>
      <c r="C634" s="13"/>
      <c r="D634" s="1" t="s">
        <v>453</v>
      </c>
      <c r="E634" s="12"/>
      <c r="F634" s="27"/>
      <c r="G634" s="111">
        <v>80000</v>
      </c>
      <c r="H634" s="29"/>
      <c r="I634" s="111">
        <v>80000</v>
      </c>
      <c r="J634" s="30"/>
      <c r="K634" s="31"/>
      <c r="L634" s="30"/>
      <c r="M634" s="32"/>
      <c r="N634" s="33"/>
      <c r="O634" s="31"/>
      <c r="P634" s="4">
        <f t="shared" si="25"/>
        <v>80000</v>
      </c>
    </row>
    <row r="635" spans="1:16" x14ac:dyDescent="0.2">
      <c r="A635" s="109">
        <v>44692.327152777776</v>
      </c>
      <c r="B635" s="110" t="s">
        <v>473</v>
      </c>
      <c r="C635" s="13"/>
      <c r="D635" s="1" t="s">
        <v>453</v>
      </c>
      <c r="E635" s="12"/>
      <c r="F635" s="27"/>
      <c r="G635" s="111">
        <v>80000</v>
      </c>
      <c r="H635" s="29"/>
      <c r="I635" s="111">
        <v>80000</v>
      </c>
      <c r="J635" s="30"/>
      <c r="K635" s="31"/>
      <c r="L635" s="30"/>
      <c r="M635" s="32"/>
      <c r="N635" s="33"/>
      <c r="O635" s="31"/>
      <c r="P635" s="4">
        <f t="shared" si="25"/>
        <v>80000</v>
      </c>
    </row>
    <row r="636" spans="1:16" x14ac:dyDescent="0.2">
      <c r="A636" s="85"/>
      <c r="B636" s="90"/>
      <c r="C636" s="13"/>
      <c r="D636" s="1"/>
      <c r="E636" s="12"/>
      <c r="F636" s="27"/>
      <c r="G636" s="106"/>
      <c r="H636" s="29"/>
      <c r="I636" s="106"/>
      <c r="J636" s="30"/>
      <c r="K636" s="31"/>
      <c r="L636" s="30"/>
      <c r="M636" s="32"/>
      <c r="N636" s="33"/>
      <c r="O636" s="31"/>
      <c r="P636" s="4">
        <f t="shared" si="25"/>
        <v>0</v>
      </c>
    </row>
    <row r="637" spans="1:16" x14ac:dyDescent="0.2">
      <c r="A637" s="85"/>
      <c r="B637" s="90"/>
      <c r="C637" s="13"/>
      <c r="D637" s="1"/>
      <c r="E637" s="12"/>
      <c r="F637" s="27"/>
      <c r="G637" s="106"/>
      <c r="H637" s="29"/>
      <c r="I637" s="106"/>
      <c r="J637" s="30"/>
      <c r="K637" s="31"/>
      <c r="L637" s="30"/>
      <c r="M637" s="32"/>
      <c r="N637" s="33"/>
      <c r="O637" s="31"/>
      <c r="P637" s="4">
        <f t="shared" si="25"/>
        <v>0</v>
      </c>
    </row>
    <row r="638" spans="1:16" x14ac:dyDescent="0.2">
      <c r="A638" s="85"/>
      <c r="B638" s="90"/>
      <c r="C638" s="13"/>
      <c r="D638" s="1"/>
      <c r="E638" s="12"/>
      <c r="F638" s="27"/>
      <c r="G638" s="106"/>
      <c r="H638" s="29"/>
      <c r="I638" s="106"/>
      <c r="J638" s="30"/>
      <c r="K638" s="31"/>
      <c r="L638" s="30"/>
      <c r="M638" s="32"/>
      <c r="N638" s="33"/>
      <c r="O638" s="31"/>
      <c r="P638" s="4">
        <f t="shared" si="25"/>
        <v>0</v>
      </c>
    </row>
    <row r="639" spans="1:16" x14ac:dyDescent="0.2">
      <c r="A639" s="85"/>
      <c r="B639" s="90"/>
      <c r="C639" s="13"/>
      <c r="D639" s="1"/>
      <c r="E639" s="12"/>
      <c r="F639" s="27"/>
      <c r="G639" s="86"/>
      <c r="H639" s="29"/>
      <c r="I639" s="86"/>
      <c r="J639" s="30"/>
      <c r="K639" s="31"/>
      <c r="L639" s="30"/>
      <c r="M639" s="32"/>
      <c r="N639" s="33"/>
      <c r="O639" s="31"/>
      <c r="P639" s="4">
        <f t="shared" si="25"/>
        <v>0</v>
      </c>
    </row>
    <row r="640" spans="1:16" x14ac:dyDescent="0.2">
      <c r="A640" s="7" t="s">
        <v>28</v>
      </c>
      <c r="B640" s="3"/>
      <c r="C640" s="1"/>
      <c r="D640" s="1"/>
      <c r="E640" s="6"/>
      <c r="F640" s="1"/>
      <c r="G640" s="10">
        <f>SUM(G172:G590)</f>
        <v>1392448912.6400001</v>
      </c>
      <c r="H640" s="10"/>
      <c r="I640" s="10">
        <f>SUM(I172:I590)</f>
        <v>1392448912.6400001</v>
      </c>
      <c r="J640" s="59"/>
      <c r="K640" s="8"/>
      <c r="L640" s="7"/>
      <c r="M640" s="10"/>
      <c r="N640" s="80"/>
      <c r="O640" s="8"/>
      <c r="P640" s="10">
        <f>SUM(P172:P639)</f>
        <v>465524784.64999998</v>
      </c>
    </row>
    <row r="641" spans="1:16" x14ac:dyDescent="0.2">
      <c r="A641" s="38"/>
      <c r="B641" s="41"/>
      <c r="C641" s="40"/>
      <c r="D641" s="40"/>
      <c r="E641" s="38"/>
      <c r="F641" s="40"/>
      <c r="G641" s="81"/>
      <c r="H641" s="81"/>
      <c r="I641" s="81"/>
      <c r="J641" s="82"/>
      <c r="K641" s="60"/>
      <c r="L641" s="61"/>
      <c r="M641" s="92"/>
      <c r="N641" s="62"/>
      <c r="O641" s="60"/>
      <c r="P641" s="93"/>
    </row>
    <row r="642" spans="1:16" x14ac:dyDescent="0.2">
      <c r="A642" s="94"/>
      <c r="B642" s="95"/>
      <c r="K642" s="96"/>
      <c r="L642" s="94"/>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4E29-2EE1-4027-8649-020B1A98389A}">
  <dimension ref="A1:I445"/>
  <sheetViews>
    <sheetView topLeftCell="A25" workbookViewId="0">
      <selection activeCell="B1" sqref="B1:H442"/>
    </sheetView>
  </sheetViews>
  <sheetFormatPr baseColWidth="10" defaultRowHeight="12.75" x14ac:dyDescent="0.2"/>
  <cols>
    <col min="1" max="1" width="17.85546875" style="130" customWidth="1"/>
    <col min="2" max="2" width="11.42578125" style="150"/>
    <col min="3" max="3" width="13.7109375" style="139" customWidth="1"/>
    <col min="4" max="4" width="17.28515625" style="139" bestFit="1" customWidth="1"/>
    <col min="5" max="5" width="17.140625" style="139" customWidth="1"/>
    <col min="6" max="6" width="15.5703125" style="139" bestFit="1" customWidth="1"/>
    <col min="7" max="7" width="15.5703125" style="139" customWidth="1"/>
    <col min="8" max="8" width="16.85546875" style="139" bestFit="1" customWidth="1"/>
    <col min="9" max="9" width="21.140625" style="130" bestFit="1" customWidth="1"/>
    <col min="10" max="10" width="12.42578125" style="130" bestFit="1" customWidth="1"/>
    <col min="11" max="16384" width="11.42578125" style="130"/>
  </cols>
  <sheetData>
    <row r="1" spans="1:9" ht="25.5" x14ac:dyDescent="0.2">
      <c r="A1" s="126" t="s">
        <v>1986</v>
      </c>
      <c r="B1" s="143" t="s">
        <v>1987</v>
      </c>
      <c r="C1" s="127" t="s">
        <v>1988</v>
      </c>
      <c r="D1" s="128" t="s">
        <v>1985</v>
      </c>
      <c r="E1" s="128" t="s">
        <v>2729</v>
      </c>
      <c r="F1" s="128" t="s">
        <v>2680</v>
      </c>
      <c r="G1" s="128" t="s">
        <v>2730</v>
      </c>
      <c r="H1" s="128" t="s">
        <v>2731</v>
      </c>
      <c r="I1" s="129" t="s">
        <v>2732</v>
      </c>
    </row>
    <row r="2" spans="1:9" x14ac:dyDescent="0.2">
      <c r="A2" s="131">
        <v>29081</v>
      </c>
      <c r="B2" s="144">
        <v>2019</v>
      </c>
      <c r="C2" s="132">
        <v>85932909</v>
      </c>
      <c r="D2" s="132"/>
      <c r="E2" s="132"/>
      <c r="F2" s="132"/>
      <c r="G2" s="132">
        <f>+C2</f>
        <v>85932909</v>
      </c>
      <c r="H2" s="132">
        <f>+C2-SUM(D2:G2)</f>
        <v>0</v>
      </c>
      <c r="I2" s="133"/>
    </row>
    <row r="3" spans="1:9" x14ac:dyDescent="0.2">
      <c r="A3" s="133" t="s">
        <v>1829</v>
      </c>
      <c r="B3" s="145">
        <v>2021</v>
      </c>
      <c r="C3" s="132">
        <v>80000</v>
      </c>
      <c r="D3" s="132"/>
      <c r="E3" s="132"/>
      <c r="F3" s="132">
        <f>+C3</f>
        <v>80000</v>
      </c>
      <c r="G3" s="132"/>
      <c r="H3" s="132">
        <f t="shared" ref="H3:H66" si="0">+C3-SUM(D3:G3)</f>
        <v>0</v>
      </c>
      <c r="I3" s="133"/>
    </row>
    <row r="4" spans="1:9" x14ac:dyDescent="0.2">
      <c r="A4" s="133" t="s">
        <v>1830</v>
      </c>
      <c r="B4" s="145">
        <v>2021</v>
      </c>
      <c r="C4" s="132">
        <v>80000</v>
      </c>
      <c r="D4" s="132"/>
      <c r="E4" s="132"/>
      <c r="F4" s="132">
        <f t="shared" ref="F4:F20" si="1">+C4</f>
        <v>80000</v>
      </c>
      <c r="G4" s="132"/>
      <c r="H4" s="132">
        <f t="shared" si="0"/>
        <v>0</v>
      </c>
      <c r="I4" s="133"/>
    </row>
    <row r="5" spans="1:9" x14ac:dyDescent="0.2">
      <c r="A5" s="133" t="s">
        <v>1831</v>
      </c>
      <c r="B5" s="145">
        <v>2021</v>
      </c>
      <c r="C5" s="132">
        <v>80000</v>
      </c>
      <c r="D5" s="132"/>
      <c r="E5" s="132"/>
      <c r="F5" s="132">
        <f t="shared" si="1"/>
        <v>80000</v>
      </c>
      <c r="G5" s="132"/>
      <c r="H5" s="132">
        <f t="shared" si="0"/>
        <v>0</v>
      </c>
      <c r="I5" s="133"/>
    </row>
    <row r="6" spans="1:9" x14ac:dyDescent="0.2">
      <c r="A6" s="133" t="s">
        <v>1832</v>
      </c>
      <c r="B6" s="145">
        <v>2021</v>
      </c>
      <c r="C6" s="132">
        <v>80000</v>
      </c>
      <c r="D6" s="132"/>
      <c r="E6" s="132"/>
      <c r="F6" s="132">
        <f t="shared" si="1"/>
        <v>80000</v>
      </c>
      <c r="G6" s="132"/>
      <c r="H6" s="132">
        <f t="shared" si="0"/>
        <v>0</v>
      </c>
      <c r="I6" s="133"/>
    </row>
    <row r="7" spans="1:9" x14ac:dyDescent="0.2">
      <c r="A7" s="133" t="s">
        <v>1833</v>
      </c>
      <c r="B7" s="145">
        <v>2021</v>
      </c>
      <c r="C7" s="132">
        <v>80000</v>
      </c>
      <c r="D7" s="132"/>
      <c r="E7" s="132"/>
      <c r="F7" s="132">
        <f t="shared" si="1"/>
        <v>80000</v>
      </c>
      <c r="G7" s="132"/>
      <c r="H7" s="132">
        <f t="shared" si="0"/>
        <v>0</v>
      </c>
      <c r="I7" s="133"/>
    </row>
    <row r="8" spans="1:9" x14ac:dyDescent="0.2">
      <c r="A8" s="133" t="s">
        <v>1834</v>
      </c>
      <c r="B8" s="145">
        <v>2021</v>
      </c>
      <c r="C8" s="132">
        <v>80000</v>
      </c>
      <c r="D8" s="132"/>
      <c r="E8" s="132"/>
      <c r="F8" s="132">
        <f t="shared" si="1"/>
        <v>80000</v>
      </c>
      <c r="G8" s="132"/>
      <c r="H8" s="132">
        <f t="shared" si="0"/>
        <v>0</v>
      </c>
      <c r="I8" s="133"/>
    </row>
    <row r="9" spans="1:9" x14ac:dyDescent="0.2">
      <c r="A9" s="133" t="s">
        <v>1835</v>
      </c>
      <c r="B9" s="145">
        <v>2021</v>
      </c>
      <c r="C9" s="132">
        <v>80000</v>
      </c>
      <c r="D9" s="132"/>
      <c r="E9" s="132"/>
      <c r="F9" s="132">
        <f t="shared" si="1"/>
        <v>80000</v>
      </c>
      <c r="G9" s="132"/>
      <c r="H9" s="132">
        <f t="shared" si="0"/>
        <v>0</v>
      </c>
      <c r="I9" s="133"/>
    </row>
    <row r="10" spans="1:9" x14ac:dyDescent="0.2">
      <c r="A10" s="133" t="s">
        <v>1836</v>
      </c>
      <c r="B10" s="145">
        <v>2021</v>
      </c>
      <c r="C10" s="132">
        <v>80000</v>
      </c>
      <c r="D10" s="132"/>
      <c r="E10" s="132"/>
      <c r="F10" s="132">
        <f t="shared" si="1"/>
        <v>80000</v>
      </c>
      <c r="G10" s="132"/>
      <c r="H10" s="132">
        <f t="shared" si="0"/>
        <v>0</v>
      </c>
      <c r="I10" s="133"/>
    </row>
    <row r="11" spans="1:9" x14ac:dyDescent="0.2">
      <c r="A11" s="133" t="s">
        <v>1837</v>
      </c>
      <c r="B11" s="145">
        <v>2021</v>
      </c>
      <c r="C11" s="132">
        <v>80000</v>
      </c>
      <c r="D11" s="132"/>
      <c r="E11" s="132"/>
      <c r="F11" s="132">
        <f t="shared" si="1"/>
        <v>80000</v>
      </c>
      <c r="G11" s="132"/>
      <c r="H11" s="132">
        <f t="shared" si="0"/>
        <v>0</v>
      </c>
      <c r="I11" s="133"/>
    </row>
    <row r="12" spans="1:9" x14ac:dyDescent="0.2">
      <c r="A12" s="133" t="s">
        <v>1838</v>
      </c>
      <c r="B12" s="145">
        <v>2021</v>
      </c>
      <c r="C12" s="132">
        <v>80000</v>
      </c>
      <c r="D12" s="132"/>
      <c r="E12" s="132"/>
      <c r="F12" s="132">
        <f t="shared" si="1"/>
        <v>80000</v>
      </c>
      <c r="G12" s="132"/>
      <c r="H12" s="132">
        <f t="shared" si="0"/>
        <v>0</v>
      </c>
      <c r="I12" s="133"/>
    </row>
    <row r="13" spans="1:9" x14ac:dyDescent="0.2">
      <c r="A13" s="133" t="s">
        <v>1839</v>
      </c>
      <c r="B13" s="145">
        <v>2021</v>
      </c>
      <c r="C13" s="132">
        <v>80000</v>
      </c>
      <c r="D13" s="132"/>
      <c r="E13" s="132"/>
      <c r="F13" s="132">
        <f t="shared" si="1"/>
        <v>80000</v>
      </c>
      <c r="G13" s="132"/>
      <c r="H13" s="132">
        <f t="shared" si="0"/>
        <v>0</v>
      </c>
      <c r="I13" s="133"/>
    </row>
    <row r="14" spans="1:9" x14ac:dyDescent="0.2">
      <c r="A14" s="133" t="s">
        <v>1840</v>
      </c>
      <c r="B14" s="145">
        <v>2021</v>
      </c>
      <c r="C14" s="132">
        <v>80000</v>
      </c>
      <c r="D14" s="132"/>
      <c r="E14" s="132"/>
      <c r="F14" s="132">
        <f t="shared" si="1"/>
        <v>80000</v>
      </c>
      <c r="G14" s="132"/>
      <c r="H14" s="132">
        <f t="shared" si="0"/>
        <v>0</v>
      </c>
      <c r="I14" s="133"/>
    </row>
    <row r="15" spans="1:9" x14ac:dyDescent="0.2">
      <c r="A15" s="133" t="s">
        <v>1841</v>
      </c>
      <c r="B15" s="145">
        <v>2021</v>
      </c>
      <c r="C15" s="132">
        <v>80000</v>
      </c>
      <c r="D15" s="132"/>
      <c r="E15" s="132"/>
      <c r="F15" s="132">
        <f t="shared" si="1"/>
        <v>80000</v>
      </c>
      <c r="G15" s="132"/>
      <c r="H15" s="132">
        <f t="shared" si="0"/>
        <v>0</v>
      </c>
      <c r="I15" s="133"/>
    </row>
    <row r="16" spans="1:9" x14ac:dyDescent="0.2">
      <c r="A16" s="133" t="s">
        <v>1842</v>
      </c>
      <c r="B16" s="145">
        <v>2021</v>
      </c>
      <c r="C16" s="132">
        <v>80000</v>
      </c>
      <c r="D16" s="132"/>
      <c r="E16" s="132"/>
      <c r="F16" s="132">
        <f t="shared" si="1"/>
        <v>80000</v>
      </c>
      <c r="G16" s="132"/>
      <c r="H16" s="132">
        <f t="shared" si="0"/>
        <v>0</v>
      </c>
      <c r="I16" s="133"/>
    </row>
    <row r="17" spans="1:9" x14ac:dyDescent="0.2">
      <c r="A17" s="133" t="s">
        <v>1843</v>
      </c>
      <c r="B17" s="145">
        <v>2021</v>
      </c>
      <c r="C17" s="132">
        <v>80000</v>
      </c>
      <c r="D17" s="132"/>
      <c r="E17" s="132"/>
      <c r="F17" s="132">
        <f t="shared" si="1"/>
        <v>80000</v>
      </c>
      <c r="G17" s="132"/>
      <c r="H17" s="132">
        <f t="shared" si="0"/>
        <v>0</v>
      </c>
      <c r="I17" s="133"/>
    </row>
    <row r="18" spans="1:9" x14ac:dyDescent="0.2">
      <c r="A18" s="133" t="s">
        <v>1844</v>
      </c>
      <c r="B18" s="145">
        <v>2021</v>
      </c>
      <c r="C18" s="132">
        <v>80000</v>
      </c>
      <c r="D18" s="132"/>
      <c r="E18" s="132"/>
      <c r="F18" s="132">
        <f t="shared" si="1"/>
        <v>80000</v>
      </c>
      <c r="G18" s="132"/>
      <c r="H18" s="132">
        <f t="shared" si="0"/>
        <v>0</v>
      </c>
      <c r="I18" s="133"/>
    </row>
    <row r="19" spans="1:9" x14ac:dyDescent="0.2">
      <c r="A19" s="133" t="s">
        <v>1845</v>
      </c>
      <c r="B19" s="145">
        <v>2021</v>
      </c>
      <c r="C19" s="132">
        <v>80000</v>
      </c>
      <c r="D19" s="132"/>
      <c r="E19" s="132"/>
      <c r="F19" s="132">
        <f t="shared" si="1"/>
        <v>80000</v>
      </c>
      <c r="G19" s="132"/>
      <c r="H19" s="132">
        <f t="shared" si="0"/>
        <v>0</v>
      </c>
      <c r="I19" s="133"/>
    </row>
    <row r="20" spans="1:9" x14ac:dyDescent="0.2">
      <c r="A20" s="133" t="s">
        <v>1846</v>
      </c>
      <c r="B20" s="145">
        <v>2021</v>
      </c>
      <c r="C20" s="132">
        <v>80000</v>
      </c>
      <c r="D20" s="132"/>
      <c r="E20" s="132"/>
      <c r="F20" s="132">
        <f t="shared" si="1"/>
        <v>80000</v>
      </c>
      <c r="G20" s="132"/>
      <c r="H20" s="132">
        <f t="shared" si="0"/>
        <v>0</v>
      </c>
      <c r="I20" s="133"/>
    </row>
    <row r="21" spans="1:9" x14ac:dyDescent="0.2">
      <c r="A21" s="133" t="s">
        <v>1847</v>
      </c>
      <c r="B21" s="145">
        <v>2021</v>
      </c>
      <c r="C21" s="132">
        <v>80000</v>
      </c>
      <c r="D21" s="132"/>
      <c r="E21" s="132"/>
      <c r="F21" s="132"/>
      <c r="G21" s="132">
        <f>+C21</f>
        <v>80000</v>
      </c>
      <c r="H21" s="132">
        <f t="shared" si="0"/>
        <v>0</v>
      </c>
      <c r="I21" s="133"/>
    </row>
    <row r="22" spans="1:9" x14ac:dyDescent="0.2">
      <c r="A22" s="133" t="s">
        <v>1848</v>
      </c>
      <c r="B22" s="145">
        <v>2021</v>
      </c>
      <c r="C22" s="132">
        <v>80000</v>
      </c>
      <c r="D22" s="132"/>
      <c r="E22" s="132"/>
      <c r="F22" s="132">
        <f t="shared" ref="F22:F85" si="2">+C22</f>
        <v>80000</v>
      </c>
      <c r="G22" s="132"/>
      <c r="H22" s="132">
        <f t="shared" si="0"/>
        <v>0</v>
      </c>
      <c r="I22" s="133"/>
    </row>
    <row r="23" spans="1:9" x14ac:dyDescent="0.2">
      <c r="A23" s="133" t="s">
        <v>1849</v>
      </c>
      <c r="B23" s="145">
        <v>2021</v>
      </c>
      <c r="C23" s="132">
        <v>80000</v>
      </c>
      <c r="D23" s="132"/>
      <c r="E23" s="132"/>
      <c r="F23" s="132">
        <f t="shared" si="2"/>
        <v>80000</v>
      </c>
      <c r="G23" s="132"/>
      <c r="H23" s="132">
        <f t="shared" si="0"/>
        <v>0</v>
      </c>
      <c r="I23" s="133"/>
    </row>
    <row r="24" spans="1:9" x14ac:dyDescent="0.2">
      <c r="A24" s="133" t="s">
        <v>1850</v>
      </c>
      <c r="B24" s="145">
        <v>2021</v>
      </c>
      <c r="C24" s="132">
        <v>80000</v>
      </c>
      <c r="D24" s="132"/>
      <c r="E24" s="132"/>
      <c r="F24" s="132">
        <f t="shared" si="2"/>
        <v>80000</v>
      </c>
      <c r="G24" s="132"/>
      <c r="H24" s="132">
        <f t="shared" si="0"/>
        <v>0</v>
      </c>
      <c r="I24" s="133"/>
    </row>
    <row r="25" spans="1:9" x14ac:dyDescent="0.2">
      <c r="A25" s="133" t="s">
        <v>1851</v>
      </c>
      <c r="B25" s="145">
        <v>2021</v>
      </c>
      <c r="C25" s="132">
        <v>80000</v>
      </c>
      <c r="D25" s="132"/>
      <c r="E25" s="132"/>
      <c r="F25" s="132">
        <f t="shared" si="2"/>
        <v>80000</v>
      </c>
      <c r="G25" s="132"/>
      <c r="H25" s="132">
        <f t="shared" si="0"/>
        <v>0</v>
      </c>
      <c r="I25" s="133"/>
    </row>
    <row r="26" spans="1:9" x14ac:dyDescent="0.2">
      <c r="A26" s="133" t="s">
        <v>1852</v>
      </c>
      <c r="B26" s="145">
        <v>2021</v>
      </c>
      <c r="C26" s="132">
        <v>80000</v>
      </c>
      <c r="D26" s="132"/>
      <c r="E26" s="132"/>
      <c r="F26" s="132">
        <f t="shared" si="2"/>
        <v>80000</v>
      </c>
      <c r="G26" s="132"/>
      <c r="H26" s="132">
        <f t="shared" si="0"/>
        <v>0</v>
      </c>
      <c r="I26" s="133"/>
    </row>
    <row r="27" spans="1:9" x14ac:dyDescent="0.2">
      <c r="A27" s="133" t="s">
        <v>1853</v>
      </c>
      <c r="B27" s="145">
        <v>2021</v>
      </c>
      <c r="C27" s="132">
        <v>80000</v>
      </c>
      <c r="D27" s="132"/>
      <c r="E27" s="132"/>
      <c r="F27" s="132">
        <f t="shared" si="2"/>
        <v>80000</v>
      </c>
      <c r="G27" s="132"/>
      <c r="H27" s="132">
        <f t="shared" si="0"/>
        <v>0</v>
      </c>
      <c r="I27" s="133"/>
    </row>
    <row r="28" spans="1:9" x14ac:dyDescent="0.2">
      <c r="A28" s="133" t="s">
        <v>1854</v>
      </c>
      <c r="B28" s="145">
        <v>2021</v>
      </c>
      <c r="C28" s="132">
        <v>80000</v>
      </c>
      <c r="D28" s="132"/>
      <c r="E28" s="132"/>
      <c r="F28" s="132">
        <f t="shared" si="2"/>
        <v>80000</v>
      </c>
      <c r="G28" s="132"/>
      <c r="H28" s="132">
        <f t="shared" si="0"/>
        <v>0</v>
      </c>
      <c r="I28" s="133"/>
    </row>
    <row r="29" spans="1:9" x14ac:dyDescent="0.2">
      <c r="A29" s="133" t="s">
        <v>1855</v>
      </c>
      <c r="B29" s="145">
        <v>2021</v>
      </c>
      <c r="C29" s="132">
        <v>80000</v>
      </c>
      <c r="D29" s="132"/>
      <c r="E29" s="132"/>
      <c r="F29" s="132">
        <f t="shared" si="2"/>
        <v>80000</v>
      </c>
      <c r="G29" s="132"/>
      <c r="H29" s="132">
        <f t="shared" si="0"/>
        <v>0</v>
      </c>
      <c r="I29" s="133"/>
    </row>
    <row r="30" spans="1:9" x14ac:dyDescent="0.2">
      <c r="A30" s="133" t="s">
        <v>1856</v>
      </c>
      <c r="B30" s="145">
        <v>2021</v>
      </c>
      <c r="C30" s="132">
        <v>80000</v>
      </c>
      <c r="D30" s="132"/>
      <c r="E30" s="132"/>
      <c r="F30" s="132">
        <f t="shared" si="2"/>
        <v>80000</v>
      </c>
      <c r="G30" s="132"/>
      <c r="H30" s="132">
        <f t="shared" si="0"/>
        <v>0</v>
      </c>
      <c r="I30" s="133"/>
    </row>
    <row r="31" spans="1:9" x14ac:dyDescent="0.2">
      <c r="A31" s="133" t="s">
        <v>1857</v>
      </c>
      <c r="B31" s="145">
        <v>2021</v>
      </c>
      <c r="C31" s="132">
        <v>80000</v>
      </c>
      <c r="D31" s="132"/>
      <c r="E31" s="132"/>
      <c r="F31" s="132">
        <f t="shared" si="2"/>
        <v>80000</v>
      </c>
      <c r="G31" s="132"/>
      <c r="H31" s="132">
        <f t="shared" si="0"/>
        <v>0</v>
      </c>
      <c r="I31" s="133"/>
    </row>
    <row r="32" spans="1:9" x14ac:dyDescent="0.2">
      <c r="A32" s="133" t="s">
        <v>1858</v>
      </c>
      <c r="B32" s="145">
        <v>2021</v>
      </c>
      <c r="C32" s="132">
        <v>80000</v>
      </c>
      <c r="D32" s="132"/>
      <c r="E32" s="132"/>
      <c r="F32" s="132">
        <f t="shared" si="2"/>
        <v>80000</v>
      </c>
      <c r="G32" s="132"/>
      <c r="H32" s="132">
        <f t="shared" si="0"/>
        <v>0</v>
      </c>
      <c r="I32" s="133"/>
    </row>
    <row r="33" spans="1:9" x14ac:dyDescent="0.2">
      <c r="A33" s="133" t="s">
        <v>1859</v>
      </c>
      <c r="B33" s="145">
        <v>2021</v>
      </c>
      <c r="C33" s="132">
        <v>80000</v>
      </c>
      <c r="D33" s="132"/>
      <c r="E33" s="132"/>
      <c r="F33" s="132">
        <f t="shared" si="2"/>
        <v>80000</v>
      </c>
      <c r="G33" s="132"/>
      <c r="H33" s="132">
        <f t="shared" si="0"/>
        <v>0</v>
      </c>
      <c r="I33" s="133"/>
    </row>
    <row r="34" spans="1:9" x14ac:dyDescent="0.2">
      <c r="A34" s="133" t="s">
        <v>1860</v>
      </c>
      <c r="B34" s="145">
        <v>2021</v>
      </c>
      <c r="C34" s="132">
        <v>80000</v>
      </c>
      <c r="D34" s="132"/>
      <c r="E34" s="132"/>
      <c r="F34" s="132">
        <f t="shared" si="2"/>
        <v>80000</v>
      </c>
      <c r="G34" s="132"/>
      <c r="H34" s="132">
        <f t="shared" si="0"/>
        <v>0</v>
      </c>
      <c r="I34" s="133"/>
    </row>
    <row r="35" spans="1:9" x14ac:dyDescent="0.2">
      <c r="A35" s="133" t="s">
        <v>1861</v>
      </c>
      <c r="B35" s="145">
        <v>2021</v>
      </c>
      <c r="C35" s="132">
        <v>80000</v>
      </c>
      <c r="D35" s="132"/>
      <c r="E35" s="132"/>
      <c r="F35" s="132">
        <f t="shared" si="2"/>
        <v>80000</v>
      </c>
      <c r="G35" s="132"/>
      <c r="H35" s="132">
        <f t="shared" si="0"/>
        <v>0</v>
      </c>
      <c r="I35" s="133"/>
    </row>
    <row r="36" spans="1:9" x14ac:dyDescent="0.2">
      <c r="A36" s="133" t="s">
        <v>1862</v>
      </c>
      <c r="B36" s="145">
        <v>2021</v>
      </c>
      <c r="C36" s="132">
        <v>80000</v>
      </c>
      <c r="D36" s="132"/>
      <c r="E36" s="132"/>
      <c r="F36" s="132">
        <f t="shared" si="2"/>
        <v>80000</v>
      </c>
      <c r="G36" s="132"/>
      <c r="H36" s="132">
        <f t="shared" si="0"/>
        <v>0</v>
      </c>
      <c r="I36" s="133"/>
    </row>
    <row r="37" spans="1:9" x14ac:dyDescent="0.2">
      <c r="A37" s="133" t="s">
        <v>1863</v>
      </c>
      <c r="B37" s="145">
        <v>2021</v>
      </c>
      <c r="C37" s="132">
        <v>80000</v>
      </c>
      <c r="D37" s="132"/>
      <c r="E37" s="132"/>
      <c r="F37" s="132">
        <f t="shared" si="2"/>
        <v>80000</v>
      </c>
      <c r="G37" s="132"/>
      <c r="H37" s="132">
        <f t="shared" si="0"/>
        <v>0</v>
      </c>
      <c r="I37" s="133"/>
    </row>
    <row r="38" spans="1:9" x14ac:dyDescent="0.2">
      <c r="A38" s="133" t="s">
        <v>1864</v>
      </c>
      <c r="B38" s="145">
        <v>2021</v>
      </c>
      <c r="C38" s="132">
        <v>80000</v>
      </c>
      <c r="D38" s="132"/>
      <c r="E38" s="132"/>
      <c r="F38" s="132">
        <f t="shared" si="2"/>
        <v>80000</v>
      </c>
      <c r="G38" s="132"/>
      <c r="H38" s="132">
        <f t="shared" si="0"/>
        <v>0</v>
      </c>
      <c r="I38" s="133"/>
    </row>
    <row r="39" spans="1:9" x14ac:dyDescent="0.2">
      <c r="A39" s="133" t="s">
        <v>1865</v>
      </c>
      <c r="B39" s="145">
        <v>2021</v>
      </c>
      <c r="C39" s="132">
        <v>80000</v>
      </c>
      <c r="D39" s="132"/>
      <c r="E39" s="132"/>
      <c r="F39" s="132">
        <f t="shared" si="2"/>
        <v>80000</v>
      </c>
      <c r="G39" s="132"/>
      <c r="H39" s="132">
        <f t="shared" si="0"/>
        <v>0</v>
      </c>
      <c r="I39" s="133"/>
    </row>
    <row r="40" spans="1:9" x14ac:dyDescent="0.2">
      <c r="A40" s="133" t="s">
        <v>1866</v>
      </c>
      <c r="B40" s="145">
        <v>2021</v>
      </c>
      <c r="C40" s="132">
        <v>80000</v>
      </c>
      <c r="D40" s="132"/>
      <c r="E40" s="132"/>
      <c r="F40" s="132">
        <f t="shared" si="2"/>
        <v>80000</v>
      </c>
      <c r="G40" s="132"/>
      <c r="H40" s="132">
        <f t="shared" si="0"/>
        <v>0</v>
      </c>
      <c r="I40" s="133"/>
    </row>
    <row r="41" spans="1:9" x14ac:dyDescent="0.2">
      <c r="A41" s="133" t="s">
        <v>1867</v>
      </c>
      <c r="B41" s="145">
        <v>2021</v>
      </c>
      <c r="C41" s="132">
        <v>80000</v>
      </c>
      <c r="D41" s="132"/>
      <c r="E41" s="132"/>
      <c r="F41" s="132">
        <f t="shared" si="2"/>
        <v>80000</v>
      </c>
      <c r="G41" s="132"/>
      <c r="H41" s="132">
        <f t="shared" si="0"/>
        <v>0</v>
      </c>
      <c r="I41" s="133"/>
    </row>
    <row r="42" spans="1:9" x14ac:dyDescent="0.2">
      <c r="A42" s="133" t="s">
        <v>1868</v>
      </c>
      <c r="B42" s="145">
        <v>2021</v>
      </c>
      <c r="C42" s="132">
        <v>80000</v>
      </c>
      <c r="D42" s="132"/>
      <c r="E42" s="132"/>
      <c r="F42" s="132">
        <f t="shared" si="2"/>
        <v>80000</v>
      </c>
      <c r="G42" s="132"/>
      <c r="H42" s="132">
        <f t="shared" si="0"/>
        <v>0</v>
      </c>
      <c r="I42" s="133"/>
    </row>
    <row r="43" spans="1:9" x14ac:dyDescent="0.2">
      <c r="A43" s="133" t="s">
        <v>1869</v>
      </c>
      <c r="B43" s="145">
        <v>2021</v>
      </c>
      <c r="C43" s="132">
        <v>80000</v>
      </c>
      <c r="D43" s="132"/>
      <c r="E43" s="132"/>
      <c r="F43" s="132">
        <f t="shared" si="2"/>
        <v>80000</v>
      </c>
      <c r="G43" s="132"/>
      <c r="H43" s="132">
        <f t="shared" si="0"/>
        <v>0</v>
      </c>
      <c r="I43" s="133"/>
    </row>
    <row r="44" spans="1:9" x14ac:dyDescent="0.2">
      <c r="A44" s="133" t="s">
        <v>1870</v>
      </c>
      <c r="B44" s="145">
        <v>2021</v>
      </c>
      <c r="C44" s="132">
        <v>80000</v>
      </c>
      <c r="D44" s="132"/>
      <c r="E44" s="132"/>
      <c r="F44" s="132">
        <f t="shared" si="2"/>
        <v>80000</v>
      </c>
      <c r="G44" s="132"/>
      <c r="H44" s="132">
        <f t="shared" si="0"/>
        <v>0</v>
      </c>
      <c r="I44" s="133"/>
    </row>
    <row r="45" spans="1:9" x14ac:dyDescent="0.2">
      <c r="A45" s="133" t="s">
        <v>1871</v>
      </c>
      <c r="B45" s="145">
        <v>2021</v>
      </c>
      <c r="C45" s="132">
        <v>80000</v>
      </c>
      <c r="D45" s="132"/>
      <c r="E45" s="132"/>
      <c r="F45" s="132">
        <f t="shared" si="2"/>
        <v>80000</v>
      </c>
      <c r="G45" s="132"/>
      <c r="H45" s="132">
        <f t="shared" si="0"/>
        <v>0</v>
      </c>
      <c r="I45" s="133"/>
    </row>
    <row r="46" spans="1:9" x14ac:dyDescent="0.2">
      <c r="A46" s="133" t="s">
        <v>1872</v>
      </c>
      <c r="B46" s="145">
        <v>2021</v>
      </c>
      <c r="C46" s="132">
        <v>80000</v>
      </c>
      <c r="D46" s="132"/>
      <c r="E46" s="132"/>
      <c r="F46" s="132">
        <f t="shared" si="2"/>
        <v>80000</v>
      </c>
      <c r="G46" s="132"/>
      <c r="H46" s="132">
        <f t="shared" si="0"/>
        <v>0</v>
      </c>
      <c r="I46" s="133"/>
    </row>
    <row r="47" spans="1:9" x14ac:dyDescent="0.2">
      <c r="A47" s="133" t="s">
        <v>1873</v>
      </c>
      <c r="B47" s="145">
        <v>2021</v>
      </c>
      <c r="C47" s="132">
        <v>80000</v>
      </c>
      <c r="D47" s="132"/>
      <c r="E47" s="132"/>
      <c r="F47" s="132">
        <f t="shared" si="2"/>
        <v>80000</v>
      </c>
      <c r="G47" s="132"/>
      <c r="H47" s="132">
        <f t="shared" si="0"/>
        <v>0</v>
      </c>
      <c r="I47" s="133"/>
    </row>
    <row r="48" spans="1:9" x14ac:dyDescent="0.2">
      <c r="A48" s="133" t="s">
        <v>1874</v>
      </c>
      <c r="B48" s="145">
        <v>2021</v>
      </c>
      <c r="C48" s="132">
        <v>80000</v>
      </c>
      <c r="D48" s="132"/>
      <c r="E48" s="132"/>
      <c r="F48" s="132">
        <f t="shared" si="2"/>
        <v>80000</v>
      </c>
      <c r="G48" s="132"/>
      <c r="H48" s="132">
        <f t="shared" si="0"/>
        <v>0</v>
      </c>
      <c r="I48" s="133"/>
    </row>
    <row r="49" spans="1:9" x14ac:dyDescent="0.2">
      <c r="A49" s="133" t="s">
        <v>1875</v>
      </c>
      <c r="B49" s="145">
        <v>2021</v>
      </c>
      <c r="C49" s="132">
        <v>80000</v>
      </c>
      <c r="D49" s="132"/>
      <c r="E49" s="132"/>
      <c r="F49" s="132">
        <f t="shared" si="2"/>
        <v>80000</v>
      </c>
      <c r="G49" s="132"/>
      <c r="H49" s="132">
        <f t="shared" si="0"/>
        <v>0</v>
      </c>
      <c r="I49" s="133"/>
    </row>
    <row r="50" spans="1:9" x14ac:dyDescent="0.2">
      <c r="A50" s="133" t="s">
        <v>1876</v>
      </c>
      <c r="B50" s="145">
        <v>2021</v>
      </c>
      <c r="C50" s="132">
        <v>80000</v>
      </c>
      <c r="D50" s="132"/>
      <c r="E50" s="132"/>
      <c r="F50" s="132">
        <f t="shared" si="2"/>
        <v>80000</v>
      </c>
      <c r="G50" s="132"/>
      <c r="H50" s="132">
        <f t="shared" si="0"/>
        <v>0</v>
      </c>
      <c r="I50" s="133"/>
    </row>
    <row r="51" spans="1:9" x14ac:dyDescent="0.2">
      <c r="A51" s="133" t="s">
        <v>1877</v>
      </c>
      <c r="B51" s="145">
        <v>2021</v>
      </c>
      <c r="C51" s="132">
        <v>80000</v>
      </c>
      <c r="D51" s="132"/>
      <c r="E51" s="132"/>
      <c r="F51" s="132">
        <f t="shared" si="2"/>
        <v>80000</v>
      </c>
      <c r="G51" s="132"/>
      <c r="H51" s="132">
        <f t="shared" si="0"/>
        <v>0</v>
      </c>
      <c r="I51" s="133"/>
    </row>
    <row r="52" spans="1:9" x14ac:dyDescent="0.2">
      <c r="A52" s="133" t="s">
        <v>1878</v>
      </c>
      <c r="B52" s="145">
        <v>2021</v>
      </c>
      <c r="C52" s="132">
        <v>80000</v>
      </c>
      <c r="D52" s="132"/>
      <c r="E52" s="132"/>
      <c r="F52" s="132">
        <f t="shared" si="2"/>
        <v>80000</v>
      </c>
      <c r="G52" s="132"/>
      <c r="H52" s="132">
        <f t="shared" si="0"/>
        <v>0</v>
      </c>
      <c r="I52" s="133"/>
    </row>
    <row r="53" spans="1:9" x14ac:dyDescent="0.2">
      <c r="A53" s="133" t="s">
        <v>1879</v>
      </c>
      <c r="B53" s="145">
        <v>2021</v>
      </c>
      <c r="C53" s="132">
        <v>80000</v>
      </c>
      <c r="D53" s="132"/>
      <c r="E53" s="132"/>
      <c r="F53" s="132">
        <f t="shared" si="2"/>
        <v>80000</v>
      </c>
      <c r="G53" s="132"/>
      <c r="H53" s="132">
        <f t="shared" si="0"/>
        <v>0</v>
      </c>
      <c r="I53" s="133"/>
    </row>
    <row r="54" spans="1:9" x14ac:dyDescent="0.2">
      <c r="A54" s="133" t="s">
        <v>1880</v>
      </c>
      <c r="B54" s="145">
        <v>2021</v>
      </c>
      <c r="C54" s="132">
        <v>80000</v>
      </c>
      <c r="D54" s="132"/>
      <c r="E54" s="132"/>
      <c r="F54" s="132">
        <f t="shared" si="2"/>
        <v>80000</v>
      </c>
      <c r="G54" s="132"/>
      <c r="H54" s="132">
        <f t="shared" si="0"/>
        <v>0</v>
      </c>
      <c r="I54" s="133"/>
    </row>
    <row r="55" spans="1:9" x14ac:dyDescent="0.2">
      <c r="A55" s="133" t="s">
        <v>1881</v>
      </c>
      <c r="B55" s="145">
        <v>2021</v>
      </c>
      <c r="C55" s="132">
        <v>80000</v>
      </c>
      <c r="D55" s="132"/>
      <c r="E55" s="132"/>
      <c r="F55" s="132">
        <f t="shared" si="2"/>
        <v>80000</v>
      </c>
      <c r="G55" s="132"/>
      <c r="H55" s="132">
        <f t="shared" si="0"/>
        <v>0</v>
      </c>
      <c r="I55" s="133"/>
    </row>
    <row r="56" spans="1:9" x14ac:dyDescent="0.2">
      <c r="A56" s="133" t="s">
        <v>1882</v>
      </c>
      <c r="B56" s="145">
        <v>2021</v>
      </c>
      <c r="C56" s="132">
        <v>80000</v>
      </c>
      <c r="D56" s="132"/>
      <c r="E56" s="132"/>
      <c r="F56" s="132">
        <f t="shared" si="2"/>
        <v>80000</v>
      </c>
      <c r="G56" s="132"/>
      <c r="H56" s="132">
        <f t="shared" si="0"/>
        <v>0</v>
      </c>
      <c r="I56" s="133"/>
    </row>
    <row r="57" spans="1:9" x14ac:dyDescent="0.2">
      <c r="A57" s="133" t="s">
        <v>1883</v>
      </c>
      <c r="B57" s="145">
        <v>2021</v>
      </c>
      <c r="C57" s="132">
        <v>80000</v>
      </c>
      <c r="D57" s="132"/>
      <c r="E57" s="132"/>
      <c r="F57" s="132">
        <f t="shared" si="2"/>
        <v>80000</v>
      </c>
      <c r="G57" s="132"/>
      <c r="H57" s="132">
        <f t="shared" si="0"/>
        <v>0</v>
      </c>
      <c r="I57" s="133"/>
    </row>
    <row r="58" spans="1:9" x14ac:dyDescent="0.2">
      <c r="A58" s="133" t="s">
        <v>1884</v>
      </c>
      <c r="B58" s="145">
        <v>2021</v>
      </c>
      <c r="C58" s="132">
        <v>80000</v>
      </c>
      <c r="D58" s="132"/>
      <c r="E58" s="132"/>
      <c r="F58" s="132">
        <f t="shared" si="2"/>
        <v>80000</v>
      </c>
      <c r="G58" s="132"/>
      <c r="H58" s="132">
        <f t="shared" si="0"/>
        <v>0</v>
      </c>
      <c r="I58" s="133"/>
    </row>
    <row r="59" spans="1:9" x14ac:dyDescent="0.2">
      <c r="A59" s="133" t="s">
        <v>1885</v>
      </c>
      <c r="B59" s="145">
        <v>2021</v>
      </c>
      <c r="C59" s="132">
        <v>80000</v>
      </c>
      <c r="D59" s="132"/>
      <c r="E59" s="132"/>
      <c r="F59" s="132">
        <f t="shared" si="2"/>
        <v>80000</v>
      </c>
      <c r="G59" s="132"/>
      <c r="H59" s="132">
        <f t="shared" si="0"/>
        <v>0</v>
      </c>
      <c r="I59" s="133"/>
    </row>
    <row r="60" spans="1:9" x14ac:dyDescent="0.2">
      <c r="A60" s="133" t="s">
        <v>1886</v>
      </c>
      <c r="B60" s="145">
        <v>2021</v>
      </c>
      <c r="C60" s="132">
        <v>80000</v>
      </c>
      <c r="D60" s="132"/>
      <c r="E60" s="132"/>
      <c r="F60" s="132">
        <f t="shared" si="2"/>
        <v>80000</v>
      </c>
      <c r="G60" s="132"/>
      <c r="H60" s="132">
        <f t="shared" si="0"/>
        <v>0</v>
      </c>
      <c r="I60" s="133"/>
    </row>
    <row r="61" spans="1:9" x14ac:dyDescent="0.2">
      <c r="A61" s="133" t="s">
        <v>1887</v>
      </c>
      <c r="B61" s="145">
        <v>2021</v>
      </c>
      <c r="C61" s="132">
        <v>80000</v>
      </c>
      <c r="D61" s="132"/>
      <c r="E61" s="132"/>
      <c r="F61" s="132">
        <f t="shared" si="2"/>
        <v>80000</v>
      </c>
      <c r="G61" s="132"/>
      <c r="H61" s="132">
        <f t="shared" si="0"/>
        <v>0</v>
      </c>
      <c r="I61" s="133"/>
    </row>
    <row r="62" spans="1:9" x14ac:dyDescent="0.2">
      <c r="A62" s="133" t="s">
        <v>1888</v>
      </c>
      <c r="B62" s="145">
        <v>2021</v>
      </c>
      <c r="C62" s="132">
        <v>80000</v>
      </c>
      <c r="D62" s="132"/>
      <c r="E62" s="132"/>
      <c r="F62" s="132">
        <f t="shared" si="2"/>
        <v>80000</v>
      </c>
      <c r="G62" s="132"/>
      <c r="H62" s="132">
        <f t="shared" si="0"/>
        <v>0</v>
      </c>
      <c r="I62" s="133"/>
    </row>
    <row r="63" spans="1:9" x14ac:dyDescent="0.2">
      <c r="A63" s="133" t="s">
        <v>1889</v>
      </c>
      <c r="B63" s="145">
        <v>2021</v>
      </c>
      <c r="C63" s="132">
        <v>80000</v>
      </c>
      <c r="D63" s="132"/>
      <c r="E63" s="132"/>
      <c r="F63" s="132">
        <f t="shared" si="2"/>
        <v>80000</v>
      </c>
      <c r="G63" s="132"/>
      <c r="H63" s="132">
        <f t="shared" si="0"/>
        <v>0</v>
      </c>
      <c r="I63" s="133"/>
    </row>
    <row r="64" spans="1:9" x14ac:dyDescent="0.2">
      <c r="A64" s="133" t="s">
        <v>1890</v>
      </c>
      <c r="B64" s="145">
        <v>2021</v>
      </c>
      <c r="C64" s="132">
        <v>80000</v>
      </c>
      <c r="D64" s="132"/>
      <c r="E64" s="132"/>
      <c r="F64" s="132">
        <f t="shared" si="2"/>
        <v>80000</v>
      </c>
      <c r="G64" s="132"/>
      <c r="H64" s="132">
        <f t="shared" si="0"/>
        <v>0</v>
      </c>
      <c r="I64" s="133"/>
    </row>
    <row r="65" spans="1:9" x14ac:dyDescent="0.2">
      <c r="A65" s="133" t="s">
        <v>1891</v>
      </c>
      <c r="B65" s="145">
        <v>2021</v>
      </c>
      <c r="C65" s="132">
        <v>80000</v>
      </c>
      <c r="D65" s="132"/>
      <c r="E65" s="132"/>
      <c r="F65" s="132">
        <f t="shared" si="2"/>
        <v>80000</v>
      </c>
      <c r="G65" s="132"/>
      <c r="H65" s="132">
        <f t="shared" si="0"/>
        <v>0</v>
      </c>
      <c r="I65" s="133"/>
    </row>
    <row r="66" spans="1:9" x14ac:dyDescent="0.2">
      <c r="A66" s="133" t="s">
        <v>1892</v>
      </c>
      <c r="B66" s="145">
        <v>2021</v>
      </c>
      <c r="C66" s="132">
        <v>80000</v>
      </c>
      <c r="D66" s="132"/>
      <c r="E66" s="132"/>
      <c r="F66" s="132">
        <f t="shared" si="2"/>
        <v>80000</v>
      </c>
      <c r="G66" s="132"/>
      <c r="H66" s="132">
        <f t="shared" si="0"/>
        <v>0</v>
      </c>
      <c r="I66" s="133"/>
    </row>
    <row r="67" spans="1:9" x14ac:dyDescent="0.2">
      <c r="A67" s="133" t="s">
        <v>1893</v>
      </c>
      <c r="B67" s="145">
        <v>2021</v>
      </c>
      <c r="C67" s="132">
        <v>80000</v>
      </c>
      <c r="D67" s="132"/>
      <c r="E67" s="132"/>
      <c r="F67" s="132">
        <f t="shared" si="2"/>
        <v>80000</v>
      </c>
      <c r="G67" s="132"/>
      <c r="H67" s="132">
        <f t="shared" ref="H67:H130" si="3">+C67-SUM(D67:G67)</f>
        <v>0</v>
      </c>
      <c r="I67" s="133"/>
    </row>
    <row r="68" spans="1:9" x14ac:dyDescent="0.2">
      <c r="A68" s="133" t="s">
        <v>1894</v>
      </c>
      <c r="B68" s="145">
        <v>2021</v>
      </c>
      <c r="C68" s="132">
        <v>80000</v>
      </c>
      <c r="D68" s="132"/>
      <c r="E68" s="132"/>
      <c r="F68" s="132">
        <f t="shared" si="2"/>
        <v>80000</v>
      </c>
      <c r="G68" s="132"/>
      <c r="H68" s="132">
        <f t="shared" si="3"/>
        <v>0</v>
      </c>
      <c r="I68" s="133"/>
    </row>
    <row r="69" spans="1:9" x14ac:dyDescent="0.2">
      <c r="A69" s="133" t="s">
        <v>1895</v>
      </c>
      <c r="B69" s="145">
        <v>2021</v>
      </c>
      <c r="C69" s="132">
        <v>80000</v>
      </c>
      <c r="D69" s="132"/>
      <c r="E69" s="132"/>
      <c r="F69" s="132">
        <f t="shared" si="2"/>
        <v>80000</v>
      </c>
      <c r="G69" s="132"/>
      <c r="H69" s="132">
        <f t="shared" si="3"/>
        <v>0</v>
      </c>
      <c r="I69" s="133"/>
    </row>
    <row r="70" spans="1:9" x14ac:dyDescent="0.2">
      <c r="A70" s="133" t="s">
        <v>1896</v>
      </c>
      <c r="B70" s="145">
        <v>2021</v>
      </c>
      <c r="C70" s="132">
        <v>80000</v>
      </c>
      <c r="D70" s="132"/>
      <c r="E70" s="132"/>
      <c r="F70" s="132">
        <f t="shared" si="2"/>
        <v>80000</v>
      </c>
      <c r="G70" s="132"/>
      <c r="H70" s="132">
        <f t="shared" si="3"/>
        <v>0</v>
      </c>
      <c r="I70" s="133"/>
    </row>
    <row r="71" spans="1:9" x14ac:dyDescent="0.2">
      <c r="A71" s="133" t="s">
        <v>1897</v>
      </c>
      <c r="B71" s="145">
        <v>2021</v>
      </c>
      <c r="C71" s="132">
        <v>80000</v>
      </c>
      <c r="D71" s="132"/>
      <c r="E71" s="132"/>
      <c r="F71" s="132">
        <f t="shared" si="2"/>
        <v>80000</v>
      </c>
      <c r="G71" s="132"/>
      <c r="H71" s="132">
        <f t="shared" si="3"/>
        <v>0</v>
      </c>
      <c r="I71" s="133"/>
    </row>
    <row r="72" spans="1:9" x14ac:dyDescent="0.2">
      <c r="A72" s="133" t="s">
        <v>1898</v>
      </c>
      <c r="B72" s="145">
        <v>2021</v>
      </c>
      <c r="C72" s="132">
        <v>80000</v>
      </c>
      <c r="D72" s="132"/>
      <c r="E72" s="132"/>
      <c r="F72" s="132">
        <f t="shared" si="2"/>
        <v>80000</v>
      </c>
      <c r="G72" s="132"/>
      <c r="H72" s="132">
        <f t="shared" si="3"/>
        <v>0</v>
      </c>
      <c r="I72" s="133"/>
    </row>
    <row r="73" spans="1:9" x14ac:dyDescent="0.2">
      <c r="A73" s="133" t="s">
        <v>1899</v>
      </c>
      <c r="B73" s="145">
        <v>2021</v>
      </c>
      <c r="C73" s="132">
        <v>80000</v>
      </c>
      <c r="D73" s="132"/>
      <c r="E73" s="132"/>
      <c r="F73" s="132">
        <f t="shared" si="2"/>
        <v>80000</v>
      </c>
      <c r="G73" s="132"/>
      <c r="H73" s="132">
        <f t="shared" si="3"/>
        <v>0</v>
      </c>
      <c r="I73" s="133"/>
    </row>
    <row r="74" spans="1:9" x14ac:dyDescent="0.2">
      <c r="A74" s="133" t="s">
        <v>1900</v>
      </c>
      <c r="B74" s="145">
        <v>2021</v>
      </c>
      <c r="C74" s="132">
        <v>80000</v>
      </c>
      <c r="D74" s="132"/>
      <c r="E74" s="132"/>
      <c r="F74" s="132">
        <f t="shared" si="2"/>
        <v>80000</v>
      </c>
      <c r="G74" s="132"/>
      <c r="H74" s="132">
        <f t="shared" si="3"/>
        <v>0</v>
      </c>
      <c r="I74" s="133"/>
    </row>
    <row r="75" spans="1:9" x14ac:dyDescent="0.2">
      <c r="A75" s="133" t="s">
        <v>1901</v>
      </c>
      <c r="B75" s="145">
        <v>2021</v>
      </c>
      <c r="C75" s="132">
        <v>80000</v>
      </c>
      <c r="D75" s="132"/>
      <c r="E75" s="132"/>
      <c r="F75" s="132">
        <f t="shared" si="2"/>
        <v>80000</v>
      </c>
      <c r="G75" s="132"/>
      <c r="H75" s="132">
        <f t="shared" si="3"/>
        <v>0</v>
      </c>
      <c r="I75" s="133"/>
    </row>
    <row r="76" spans="1:9" x14ac:dyDescent="0.2">
      <c r="A76" s="133" t="s">
        <v>1902</v>
      </c>
      <c r="B76" s="145">
        <v>2021</v>
      </c>
      <c r="C76" s="132">
        <v>80000</v>
      </c>
      <c r="D76" s="132"/>
      <c r="E76" s="132"/>
      <c r="F76" s="132">
        <f t="shared" si="2"/>
        <v>80000</v>
      </c>
      <c r="G76" s="132"/>
      <c r="H76" s="132">
        <f t="shared" si="3"/>
        <v>0</v>
      </c>
      <c r="I76" s="133"/>
    </row>
    <row r="77" spans="1:9" x14ac:dyDescent="0.2">
      <c r="A77" s="133" t="s">
        <v>1903</v>
      </c>
      <c r="B77" s="145">
        <v>2021</v>
      </c>
      <c r="C77" s="132">
        <v>80000</v>
      </c>
      <c r="D77" s="132"/>
      <c r="E77" s="132"/>
      <c r="F77" s="132">
        <f t="shared" si="2"/>
        <v>80000</v>
      </c>
      <c r="G77" s="132"/>
      <c r="H77" s="132">
        <f t="shared" si="3"/>
        <v>0</v>
      </c>
      <c r="I77" s="133"/>
    </row>
    <row r="78" spans="1:9" x14ac:dyDescent="0.2">
      <c r="A78" s="133" t="s">
        <v>1904</v>
      </c>
      <c r="B78" s="145">
        <v>2021</v>
      </c>
      <c r="C78" s="132">
        <v>80000</v>
      </c>
      <c r="D78" s="132"/>
      <c r="E78" s="132"/>
      <c r="F78" s="132">
        <f t="shared" si="2"/>
        <v>80000</v>
      </c>
      <c r="G78" s="132"/>
      <c r="H78" s="132">
        <f t="shared" si="3"/>
        <v>0</v>
      </c>
      <c r="I78" s="133"/>
    </row>
    <row r="79" spans="1:9" x14ac:dyDescent="0.2">
      <c r="A79" s="133" t="s">
        <v>1905</v>
      </c>
      <c r="B79" s="145">
        <v>2021</v>
      </c>
      <c r="C79" s="132">
        <v>80000</v>
      </c>
      <c r="D79" s="132"/>
      <c r="E79" s="132"/>
      <c r="F79" s="132">
        <f t="shared" si="2"/>
        <v>80000</v>
      </c>
      <c r="G79" s="132"/>
      <c r="H79" s="132">
        <f t="shared" si="3"/>
        <v>0</v>
      </c>
      <c r="I79" s="133"/>
    </row>
    <row r="80" spans="1:9" x14ac:dyDescent="0.2">
      <c r="A80" s="133" t="s">
        <v>1906</v>
      </c>
      <c r="B80" s="145">
        <v>2021</v>
      </c>
      <c r="C80" s="132">
        <v>80000</v>
      </c>
      <c r="D80" s="132"/>
      <c r="E80" s="132"/>
      <c r="F80" s="132">
        <f t="shared" si="2"/>
        <v>80000</v>
      </c>
      <c r="G80" s="132"/>
      <c r="H80" s="132">
        <f t="shared" si="3"/>
        <v>0</v>
      </c>
      <c r="I80" s="133"/>
    </row>
    <row r="81" spans="1:9" x14ac:dyDescent="0.2">
      <c r="A81" s="133" t="s">
        <v>1907</v>
      </c>
      <c r="B81" s="145">
        <v>2021</v>
      </c>
      <c r="C81" s="132">
        <v>80000</v>
      </c>
      <c r="D81" s="132"/>
      <c r="E81" s="132"/>
      <c r="F81" s="132">
        <f t="shared" si="2"/>
        <v>80000</v>
      </c>
      <c r="G81" s="132"/>
      <c r="H81" s="132">
        <f t="shared" si="3"/>
        <v>0</v>
      </c>
      <c r="I81" s="133"/>
    </row>
    <row r="82" spans="1:9" x14ac:dyDescent="0.2">
      <c r="A82" s="133" t="s">
        <v>1908</v>
      </c>
      <c r="B82" s="145">
        <v>2021</v>
      </c>
      <c r="C82" s="132">
        <v>80000</v>
      </c>
      <c r="D82" s="132"/>
      <c r="E82" s="132"/>
      <c r="F82" s="132">
        <f t="shared" si="2"/>
        <v>80000</v>
      </c>
      <c r="G82" s="132"/>
      <c r="H82" s="132">
        <f t="shared" si="3"/>
        <v>0</v>
      </c>
      <c r="I82" s="133"/>
    </row>
    <row r="83" spans="1:9" x14ac:dyDescent="0.2">
      <c r="A83" s="133" t="s">
        <v>1909</v>
      </c>
      <c r="B83" s="145">
        <v>2021</v>
      </c>
      <c r="C83" s="132">
        <v>80000</v>
      </c>
      <c r="D83" s="132"/>
      <c r="E83" s="132"/>
      <c r="F83" s="132">
        <f t="shared" si="2"/>
        <v>80000</v>
      </c>
      <c r="G83" s="132"/>
      <c r="H83" s="132">
        <f t="shared" si="3"/>
        <v>0</v>
      </c>
      <c r="I83" s="133"/>
    </row>
    <row r="84" spans="1:9" x14ac:dyDescent="0.2">
      <c r="A84" s="133" t="s">
        <v>1910</v>
      </c>
      <c r="B84" s="145">
        <v>2021</v>
      </c>
      <c r="C84" s="132">
        <v>80000</v>
      </c>
      <c r="D84" s="132"/>
      <c r="E84" s="132"/>
      <c r="F84" s="132">
        <f t="shared" si="2"/>
        <v>80000</v>
      </c>
      <c r="G84" s="132"/>
      <c r="H84" s="132">
        <f t="shared" si="3"/>
        <v>0</v>
      </c>
      <c r="I84" s="133"/>
    </row>
    <row r="85" spans="1:9" x14ac:dyDescent="0.2">
      <c r="A85" s="133" t="s">
        <v>1911</v>
      </c>
      <c r="B85" s="145">
        <v>2021</v>
      </c>
      <c r="C85" s="132">
        <v>80000</v>
      </c>
      <c r="D85" s="132"/>
      <c r="E85" s="132"/>
      <c r="F85" s="132">
        <f t="shared" si="2"/>
        <v>80000</v>
      </c>
      <c r="G85" s="132"/>
      <c r="H85" s="132">
        <f t="shared" si="3"/>
        <v>0</v>
      </c>
      <c r="I85" s="133"/>
    </row>
    <row r="86" spans="1:9" x14ac:dyDescent="0.2">
      <c r="A86" s="133" t="s">
        <v>1912</v>
      </c>
      <c r="B86" s="145">
        <v>2021</v>
      </c>
      <c r="C86" s="132">
        <v>80000</v>
      </c>
      <c r="D86" s="132"/>
      <c r="E86" s="132"/>
      <c r="F86" s="132">
        <f t="shared" ref="F86:F102" si="4">+C86</f>
        <v>80000</v>
      </c>
      <c r="G86" s="132"/>
      <c r="H86" s="132">
        <f t="shared" si="3"/>
        <v>0</v>
      </c>
      <c r="I86" s="133"/>
    </row>
    <row r="87" spans="1:9" x14ac:dyDescent="0.2">
      <c r="A87" s="133" t="s">
        <v>1913</v>
      </c>
      <c r="B87" s="145">
        <v>2021</v>
      </c>
      <c r="C87" s="132">
        <v>80000</v>
      </c>
      <c r="D87" s="132"/>
      <c r="E87" s="132"/>
      <c r="F87" s="132">
        <f t="shared" si="4"/>
        <v>80000</v>
      </c>
      <c r="G87" s="132"/>
      <c r="H87" s="132">
        <f t="shared" si="3"/>
        <v>0</v>
      </c>
      <c r="I87" s="133"/>
    </row>
    <row r="88" spans="1:9" x14ac:dyDescent="0.2">
      <c r="A88" s="133" t="s">
        <v>1914</v>
      </c>
      <c r="B88" s="145">
        <v>2021</v>
      </c>
      <c r="C88" s="132">
        <v>80000</v>
      </c>
      <c r="D88" s="132"/>
      <c r="E88" s="132"/>
      <c r="F88" s="132">
        <f t="shared" si="4"/>
        <v>80000</v>
      </c>
      <c r="G88" s="132"/>
      <c r="H88" s="132">
        <f t="shared" si="3"/>
        <v>0</v>
      </c>
      <c r="I88" s="133"/>
    </row>
    <row r="89" spans="1:9" x14ac:dyDescent="0.2">
      <c r="A89" s="133" t="s">
        <v>1915</v>
      </c>
      <c r="B89" s="145">
        <v>2021</v>
      </c>
      <c r="C89" s="132">
        <v>80000</v>
      </c>
      <c r="D89" s="132"/>
      <c r="E89" s="132"/>
      <c r="F89" s="132">
        <f t="shared" si="4"/>
        <v>80000</v>
      </c>
      <c r="G89" s="132"/>
      <c r="H89" s="132">
        <f t="shared" si="3"/>
        <v>0</v>
      </c>
      <c r="I89" s="133"/>
    </row>
    <row r="90" spans="1:9" x14ac:dyDescent="0.2">
      <c r="A90" s="133" t="s">
        <v>1916</v>
      </c>
      <c r="B90" s="145">
        <v>2021</v>
      </c>
      <c r="C90" s="132">
        <v>80000</v>
      </c>
      <c r="D90" s="132"/>
      <c r="E90" s="132"/>
      <c r="F90" s="132">
        <f t="shared" si="4"/>
        <v>80000</v>
      </c>
      <c r="G90" s="132"/>
      <c r="H90" s="132">
        <f t="shared" si="3"/>
        <v>0</v>
      </c>
      <c r="I90" s="133"/>
    </row>
    <row r="91" spans="1:9" x14ac:dyDescent="0.2">
      <c r="A91" s="133" t="s">
        <v>1917</v>
      </c>
      <c r="B91" s="145">
        <v>2021</v>
      </c>
      <c r="C91" s="132">
        <v>80000</v>
      </c>
      <c r="D91" s="132"/>
      <c r="E91" s="132"/>
      <c r="F91" s="132">
        <f t="shared" si="4"/>
        <v>80000</v>
      </c>
      <c r="G91" s="132"/>
      <c r="H91" s="132">
        <f t="shared" si="3"/>
        <v>0</v>
      </c>
      <c r="I91" s="133"/>
    </row>
    <row r="92" spans="1:9" x14ac:dyDescent="0.2">
      <c r="A92" s="133" t="s">
        <v>1918</v>
      </c>
      <c r="B92" s="145">
        <v>2021</v>
      </c>
      <c r="C92" s="132">
        <v>80000</v>
      </c>
      <c r="D92" s="132"/>
      <c r="E92" s="132"/>
      <c r="F92" s="132">
        <f t="shared" si="4"/>
        <v>80000</v>
      </c>
      <c r="G92" s="132"/>
      <c r="H92" s="132">
        <f t="shared" si="3"/>
        <v>0</v>
      </c>
      <c r="I92" s="133"/>
    </row>
    <row r="93" spans="1:9" x14ac:dyDescent="0.2">
      <c r="A93" s="133" t="s">
        <v>1919</v>
      </c>
      <c r="B93" s="145">
        <v>2021</v>
      </c>
      <c r="C93" s="132">
        <v>80000</v>
      </c>
      <c r="D93" s="132"/>
      <c r="E93" s="132"/>
      <c r="F93" s="132">
        <f t="shared" si="4"/>
        <v>80000</v>
      </c>
      <c r="G93" s="132"/>
      <c r="H93" s="132">
        <f t="shared" si="3"/>
        <v>0</v>
      </c>
      <c r="I93" s="133"/>
    </row>
    <row r="94" spans="1:9" x14ac:dyDescent="0.2">
      <c r="A94" s="133" t="s">
        <v>1920</v>
      </c>
      <c r="B94" s="145">
        <v>2021</v>
      </c>
      <c r="C94" s="132">
        <v>80000</v>
      </c>
      <c r="D94" s="132"/>
      <c r="E94" s="132"/>
      <c r="F94" s="132">
        <f t="shared" si="4"/>
        <v>80000</v>
      </c>
      <c r="G94" s="132"/>
      <c r="H94" s="132">
        <f t="shared" si="3"/>
        <v>0</v>
      </c>
      <c r="I94" s="133"/>
    </row>
    <row r="95" spans="1:9" x14ac:dyDescent="0.2">
      <c r="A95" s="133" t="s">
        <v>1921</v>
      </c>
      <c r="B95" s="145">
        <v>2021</v>
      </c>
      <c r="C95" s="132">
        <v>80000</v>
      </c>
      <c r="D95" s="132"/>
      <c r="E95" s="132"/>
      <c r="F95" s="132">
        <f t="shared" si="4"/>
        <v>80000</v>
      </c>
      <c r="G95" s="132"/>
      <c r="H95" s="132">
        <f t="shared" si="3"/>
        <v>0</v>
      </c>
      <c r="I95" s="133"/>
    </row>
    <row r="96" spans="1:9" x14ac:dyDescent="0.2">
      <c r="A96" s="133" t="s">
        <v>1922</v>
      </c>
      <c r="B96" s="145">
        <v>2021</v>
      </c>
      <c r="C96" s="132">
        <v>80000</v>
      </c>
      <c r="D96" s="132"/>
      <c r="E96" s="132"/>
      <c r="F96" s="132">
        <f t="shared" si="4"/>
        <v>80000</v>
      </c>
      <c r="G96" s="132"/>
      <c r="H96" s="132">
        <f t="shared" si="3"/>
        <v>0</v>
      </c>
      <c r="I96" s="133"/>
    </row>
    <row r="97" spans="1:9" x14ac:dyDescent="0.2">
      <c r="A97" s="133" t="s">
        <v>1923</v>
      </c>
      <c r="B97" s="145">
        <v>2021</v>
      </c>
      <c r="C97" s="132">
        <v>80000</v>
      </c>
      <c r="D97" s="132"/>
      <c r="E97" s="132"/>
      <c r="F97" s="132">
        <f t="shared" si="4"/>
        <v>80000</v>
      </c>
      <c r="G97" s="132"/>
      <c r="H97" s="132">
        <f t="shared" si="3"/>
        <v>0</v>
      </c>
      <c r="I97" s="133"/>
    </row>
    <row r="98" spans="1:9" x14ac:dyDescent="0.2">
      <c r="A98" s="133" t="s">
        <v>1924</v>
      </c>
      <c r="B98" s="145">
        <v>2021</v>
      </c>
      <c r="C98" s="132">
        <v>80000</v>
      </c>
      <c r="D98" s="132"/>
      <c r="E98" s="132"/>
      <c r="F98" s="132">
        <f t="shared" si="4"/>
        <v>80000</v>
      </c>
      <c r="G98" s="132"/>
      <c r="H98" s="132">
        <f t="shared" si="3"/>
        <v>0</v>
      </c>
      <c r="I98" s="133"/>
    </row>
    <row r="99" spans="1:9" x14ac:dyDescent="0.2">
      <c r="A99" s="133" t="s">
        <v>1925</v>
      </c>
      <c r="B99" s="145">
        <v>2021</v>
      </c>
      <c r="C99" s="132">
        <v>80000</v>
      </c>
      <c r="D99" s="132"/>
      <c r="E99" s="132"/>
      <c r="F99" s="132">
        <f t="shared" si="4"/>
        <v>80000</v>
      </c>
      <c r="G99" s="132"/>
      <c r="H99" s="132">
        <f t="shared" si="3"/>
        <v>0</v>
      </c>
      <c r="I99" s="133"/>
    </row>
    <row r="100" spans="1:9" x14ac:dyDescent="0.2">
      <c r="A100" s="133" t="s">
        <v>1926</v>
      </c>
      <c r="B100" s="145">
        <v>2021</v>
      </c>
      <c r="C100" s="132">
        <v>80000</v>
      </c>
      <c r="D100" s="132"/>
      <c r="E100" s="132"/>
      <c r="F100" s="132">
        <f t="shared" si="4"/>
        <v>80000</v>
      </c>
      <c r="G100" s="132"/>
      <c r="H100" s="132">
        <f t="shared" si="3"/>
        <v>0</v>
      </c>
      <c r="I100" s="133"/>
    </row>
    <row r="101" spans="1:9" x14ac:dyDescent="0.2">
      <c r="A101" s="133" t="s">
        <v>1927</v>
      </c>
      <c r="B101" s="145">
        <v>2021</v>
      </c>
      <c r="C101" s="132">
        <v>80000</v>
      </c>
      <c r="D101" s="132"/>
      <c r="E101" s="132"/>
      <c r="F101" s="132">
        <f t="shared" si="4"/>
        <v>80000</v>
      </c>
      <c r="G101" s="132"/>
      <c r="H101" s="132">
        <f t="shared" si="3"/>
        <v>0</v>
      </c>
      <c r="I101" s="133"/>
    </row>
    <row r="102" spans="1:9" x14ac:dyDescent="0.2">
      <c r="A102" s="133" t="s">
        <v>1928</v>
      </c>
      <c r="B102" s="145">
        <v>2021</v>
      </c>
      <c r="C102" s="132">
        <v>80000</v>
      </c>
      <c r="D102" s="132"/>
      <c r="E102" s="132"/>
      <c r="F102" s="132">
        <f t="shared" si="4"/>
        <v>80000</v>
      </c>
      <c r="G102" s="132"/>
      <c r="H102" s="132">
        <f t="shared" si="3"/>
        <v>0</v>
      </c>
      <c r="I102" s="133"/>
    </row>
    <row r="103" spans="1:9" x14ac:dyDescent="0.2">
      <c r="A103" s="134" t="s">
        <v>1929</v>
      </c>
      <c r="B103" s="145">
        <v>2021</v>
      </c>
      <c r="C103" s="132">
        <v>6000</v>
      </c>
      <c r="D103" s="132"/>
      <c r="E103" s="132"/>
      <c r="F103" s="132"/>
      <c r="G103" s="132">
        <f>+C103</f>
        <v>6000</v>
      </c>
      <c r="H103" s="132">
        <f t="shared" si="3"/>
        <v>0</v>
      </c>
      <c r="I103" s="133"/>
    </row>
    <row r="104" spans="1:9" x14ac:dyDescent="0.2">
      <c r="A104" s="133" t="s">
        <v>1930</v>
      </c>
      <c r="B104" s="145">
        <v>2021</v>
      </c>
      <c r="C104" s="132">
        <v>80000</v>
      </c>
      <c r="D104" s="132"/>
      <c r="E104" s="132"/>
      <c r="F104" s="132">
        <f>+C104</f>
        <v>80000</v>
      </c>
      <c r="G104" s="132"/>
      <c r="H104" s="132">
        <f t="shared" si="3"/>
        <v>0</v>
      </c>
      <c r="I104" s="133"/>
    </row>
    <row r="105" spans="1:9" x14ac:dyDescent="0.2">
      <c r="A105" s="13">
        <v>500032</v>
      </c>
      <c r="B105" s="145">
        <v>2021</v>
      </c>
      <c r="C105" s="125">
        <v>1688380</v>
      </c>
      <c r="D105" s="125"/>
      <c r="E105" s="125"/>
      <c r="F105" s="125"/>
      <c r="G105" s="125"/>
      <c r="H105" s="125">
        <f t="shared" si="3"/>
        <v>1688380</v>
      </c>
      <c r="I105" s="13" t="s">
        <v>2681</v>
      </c>
    </row>
    <row r="106" spans="1:9" x14ac:dyDescent="0.2">
      <c r="A106" s="133" t="s">
        <v>1931</v>
      </c>
      <c r="B106" s="145">
        <v>2021</v>
      </c>
      <c r="C106" s="132">
        <v>80000</v>
      </c>
      <c r="D106" s="132"/>
      <c r="E106" s="132"/>
      <c r="F106" s="132">
        <f t="shared" ref="F106:F130" si="5">+C106</f>
        <v>80000</v>
      </c>
      <c r="G106" s="132"/>
      <c r="H106" s="132">
        <f t="shared" si="3"/>
        <v>0</v>
      </c>
      <c r="I106" s="133"/>
    </row>
    <row r="107" spans="1:9" x14ac:dyDescent="0.2">
      <c r="A107" s="133" t="s">
        <v>1932</v>
      </c>
      <c r="B107" s="145">
        <v>2021</v>
      </c>
      <c r="C107" s="132">
        <v>80000</v>
      </c>
      <c r="D107" s="132"/>
      <c r="E107" s="132"/>
      <c r="F107" s="132">
        <f t="shared" si="5"/>
        <v>80000</v>
      </c>
      <c r="G107" s="132"/>
      <c r="H107" s="132">
        <f t="shared" si="3"/>
        <v>0</v>
      </c>
      <c r="I107" s="133"/>
    </row>
    <row r="108" spans="1:9" x14ac:dyDescent="0.2">
      <c r="A108" s="133" t="s">
        <v>1933</v>
      </c>
      <c r="B108" s="145">
        <v>2021</v>
      </c>
      <c r="C108" s="132">
        <v>80000</v>
      </c>
      <c r="D108" s="132"/>
      <c r="E108" s="132"/>
      <c r="F108" s="132">
        <f t="shared" si="5"/>
        <v>80000</v>
      </c>
      <c r="G108" s="132"/>
      <c r="H108" s="132">
        <f t="shared" si="3"/>
        <v>0</v>
      </c>
      <c r="I108" s="133"/>
    </row>
    <row r="109" spans="1:9" x14ac:dyDescent="0.2">
      <c r="A109" s="133" t="s">
        <v>1934</v>
      </c>
      <c r="B109" s="145">
        <v>2021</v>
      </c>
      <c r="C109" s="132">
        <v>80000</v>
      </c>
      <c r="D109" s="132"/>
      <c r="E109" s="132"/>
      <c r="F109" s="132">
        <f t="shared" si="5"/>
        <v>80000</v>
      </c>
      <c r="G109" s="132"/>
      <c r="H109" s="132">
        <f t="shared" si="3"/>
        <v>0</v>
      </c>
      <c r="I109" s="133"/>
    </row>
    <row r="110" spans="1:9" x14ac:dyDescent="0.2">
      <c r="A110" s="133" t="s">
        <v>1935</v>
      </c>
      <c r="B110" s="145">
        <v>2021</v>
      </c>
      <c r="C110" s="132">
        <v>80000</v>
      </c>
      <c r="D110" s="132"/>
      <c r="E110" s="132"/>
      <c r="F110" s="132">
        <f t="shared" si="5"/>
        <v>80000</v>
      </c>
      <c r="G110" s="132"/>
      <c r="H110" s="132">
        <f t="shared" si="3"/>
        <v>0</v>
      </c>
      <c r="I110" s="133"/>
    </row>
    <row r="111" spans="1:9" x14ac:dyDescent="0.2">
      <c r="A111" s="133" t="s">
        <v>1936</v>
      </c>
      <c r="B111" s="145">
        <v>2021</v>
      </c>
      <c r="C111" s="132">
        <v>80000</v>
      </c>
      <c r="D111" s="132"/>
      <c r="E111" s="132"/>
      <c r="F111" s="132">
        <f t="shared" si="5"/>
        <v>80000</v>
      </c>
      <c r="G111" s="132"/>
      <c r="H111" s="132">
        <f t="shared" si="3"/>
        <v>0</v>
      </c>
      <c r="I111" s="133"/>
    </row>
    <row r="112" spans="1:9" x14ac:dyDescent="0.2">
      <c r="A112" s="133" t="s">
        <v>1937</v>
      </c>
      <c r="B112" s="145">
        <v>2021</v>
      </c>
      <c r="C112" s="132">
        <v>80000</v>
      </c>
      <c r="D112" s="132"/>
      <c r="E112" s="132"/>
      <c r="F112" s="132">
        <f t="shared" si="5"/>
        <v>80000</v>
      </c>
      <c r="G112" s="132"/>
      <c r="H112" s="132">
        <f t="shared" si="3"/>
        <v>0</v>
      </c>
      <c r="I112" s="133"/>
    </row>
    <row r="113" spans="1:9" x14ac:dyDescent="0.2">
      <c r="A113" s="133" t="s">
        <v>1938</v>
      </c>
      <c r="B113" s="145">
        <v>2021</v>
      </c>
      <c r="C113" s="132">
        <v>80000</v>
      </c>
      <c r="D113" s="132"/>
      <c r="E113" s="132"/>
      <c r="F113" s="132">
        <f t="shared" si="5"/>
        <v>80000</v>
      </c>
      <c r="G113" s="132"/>
      <c r="H113" s="132">
        <f t="shared" si="3"/>
        <v>0</v>
      </c>
      <c r="I113" s="133"/>
    </row>
    <row r="114" spans="1:9" x14ac:dyDescent="0.2">
      <c r="A114" s="133" t="s">
        <v>1939</v>
      </c>
      <c r="B114" s="145">
        <v>2021</v>
      </c>
      <c r="C114" s="132">
        <v>80000</v>
      </c>
      <c r="D114" s="132"/>
      <c r="E114" s="132"/>
      <c r="F114" s="132">
        <f t="shared" si="5"/>
        <v>80000</v>
      </c>
      <c r="G114" s="132"/>
      <c r="H114" s="132">
        <f t="shared" si="3"/>
        <v>0</v>
      </c>
      <c r="I114" s="133"/>
    </row>
    <row r="115" spans="1:9" x14ac:dyDescent="0.2">
      <c r="A115" s="133" t="s">
        <v>1940</v>
      </c>
      <c r="B115" s="145">
        <v>2021</v>
      </c>
      <c r="C115" s="132">
        <v>80000</v>
      </c>
      <c r="D115" s="132"/>
      <c r="E115" s="132"/>
      <c r="F115" s="132">
        <f t="shared" si="5"/>
        <v>80000</v>
      </c>
      <c r="G115" s="132"/>
      <c r="H115" s="132">
        <f t="shared" si="3"/>
        <v>0</v>
      </c>
      <c r="I115" s="133"/>
    </row>
    <row r="116" spans="1:9" x14ac:dyDescent="0.2">
      <c r="A116" s="133" t="s">
        <v>1941</v>
      </c>
      <c r="B116" s="145">
        <v>2021</v>
      </c>
      <c r="C116" s="132">
        <v>80000</v>
      </c>
      <c r="D116" s="132"/>
      <c r="E116" s="132"/>
      <c r="F116" s="132">
        <f t="shared" si="5"/>
        <v>80000</v>
      </c>
      <c r="G116" s="132"/>
      <c r="H116" s="132">
        <f t="shared" si="3"/>
        <v>0</v>
      </c>
      <c r="I116" s="133"/>
    </row>
    <row r="117" spans="1:9" x14ac:dyDescent="0.2">
      <c r="A117" s="133" t="s">
        <v>1942</v>
      </c>
      <c r="B117" s="145">
        <v>2021</v>
      </c>
      <c r="C117" s="132">
        <v>80000</v>
      </c>
      <c r="D117" s="132"/>
      <c r="E117" s="132"/>
      <c r="F117" s="132">
        <f t="shared" si="5"/>
        <v>80000</v>
      </c>
      <c r="G117" s="132"/>
      <c r="H117" s="132">
        <f t="shared" si="3"/>
        <v>0</v>
      </c>
      <c r="I117" s="133"/>
    </row>
    <row r="118" spans="1:9" x14ac:dyDescent="0.2">
      <c r="A118" s="133" t="s">
        <v>1943</v>
      </c>
      <c r="B118" s="145">
        <v>2021</v>
      </c>
      <c r="C118" s="132">
        <v>80000</v>
      </c>
      <c r="D118" s="132"/>
      <c r="E118" s="132"/>
      <c r="F118" s="132">
        <f t="shared" si="5"/>
        <v>80000</v>
      </c>
      <c r="G118" s="132"/>
      <c r="H118" s="132">
        <f t="shared" si="3"/>
        <v>0</v>
      </c>
      <c r="I118" s="133"/>
    </row>
    <row r="119" spans="1:9" x14ac:dyDescent="0.2">
      <c r="A119" s="133" t="s">
        <v>1944</v>
      </c>
      <c r="B119" s="145">
        <v>2021</v>
      </c>
      <c r="C119" s="132">
        <v>80000</v>
      </c>
      <c r="D119" s="132"/>
      <c r="E119" s="132"/>
      <c r="F119" s="132">
        <f t="shared" si="5"/>
        <v>80000</v>
      </c>
      <c r="G119" s="132"/>
      <c r="H119" s="132">
        <f t="shared" si="3"/>
        <v>0</v>
      </c>
      <c r="I119" s="133"/>
    </row>
    <row r="120" spans="1:9" x14ac:dyDescent="0.2">
      <c r="A120" s="133" t="s">
        <v>1945</v>
      </c>
      <c r="B120" s="145">
        <v>2021</v>
      </c>
      <c r="C120" s="132">
        <v>80000</v>
      </c>
      <c r="D120" s="132"/>
      <c r="E120" s="132"/>
      <c r="F120" s="132">
        <f t="shared" si="5"/>
        <v>80000</v>
      </c>
      <c r="G120" s="132"/>
      <c r="H120" s="132">
        <f t="shared" si="3"/>
        <v>0</v>
      </c>
      <c r="I120" s="133"/>
    </row>
    <row r="121" spans="1:9" x14ac:dyDescent="0.2">
      <c r="A121" s="133" t="s">
        <v>1946</v>
      </c>
      <c r="B121" s="145">
        <v>2021</v>
      </c>
      <c r="C121" s="132">
        <v>80000</v>
      </c>
      <c r="D121" s="132"/>
      <c r="E121" s="132"/>
      <c r="F121" s="132">
        <f t="shared" si="5"/>
        <v>80000</v>
      </c>
      <c r="G121" s="132"/>
      <c r="H121" s="132">
        <f t="shared" si="3"/>
        <v>0</v>
      </c>
      <c r="I121" s="133"/>
    </row>
    <row r="122" spans="1:9" x14ac:dyDescent="0.2">
      <c r="A122" s="133" t="s">
        <v>1947</v>
      </c>
      <c r="B122" s="145">
        <v>2021</v>
      </c>
      <c r="C122" s="132">
        <v>80000</v>
      </c>
      <c r="D122" s="132"/>
      <c r="E122" s="132"/>
      <c r="F122" s="132">
        <f t="shared" si="5"/>
        <v>80000</v>
      </c>
      <c r="G122" s="132"/>
      <c r="H122" s="132">
        <f t="shared" si="3"/>
        <v>0</v>
      </c>
      <c r="I122" s="133"/>
    </row>
    <row r="123" spans="1:9" x14ac:dyDescent="0.2">
      <c r="A123" s="133" t="s">
        <v>1948</v>
      </c>
      <c r="B123" s="145">
        <v>2021</v>
      </c>
      <c r="C123" s="132">
        <v>80000</v>
      </c>
      <c r="D123" s="132"/>
      <c r="E123" s="132"/>
      <c r="F123" s="132">
        <f t="shared" si="5"/>
        <v>80000</v>
      </c>
      <c r="G123" s="132"/>
      <c r="H123" s="132">
        <f t="shared" si="3"/>
        <v>0</v>
      </c>
      <c r="I123" s="133"/>
    </row>
    <row r="124" spans="1:9" x14ac:dyDescent="0.2">
      <c r="A124" s="133" t="s">
        <v>1949</v>
      </c>
      <c r="B124" s="145">
        <v>2021</v>
      </c>
      <c r="C124" s="132">
        <v>80000</v>
      </c>
      <c r="D124" s="132"/>
      <c r="E124" s="132"/>
      <c r="F124" s="132">
        <f t="shared" si="5"/>
        <v>80000</v>
      </c>
      <c r="G124" s="132"/>
      <c r="H124" s="132">
        <f t="shared" si="3"/>
        <v>0</v>
      </c>
      <c r="I124" s="133"/>
    </row>
    <row r="125" spans="1:9" x14ac:dyDescent="0.2">
      <c r="A125" s="133" t="s">
        <v>1950</v>
      </c>
      <c r="B125" s="145">
        <v>2021</v>
      </c>
      <c r="C125" s="132">
        <v>80000</v>
      </c>
      <c r="D125" s="132"/>
      <c r="E125" s="132"/>
      <c r="F125" s="132">
        <f t="shared" si="5"/>
        <v>80000</v>
      </c>
      <c r="G125" s="132"/>
      <c r="H125" s="132">
        <f t="shared" si="3"/>
        <v>0</v>
      </c>
      <c r="I125" s="133"/>
    </row>
    <row r="126" spans="1:9" x14ac:dyDescent="0.2">
      <c r="A126" s="133" t="s">
        <v>1951</v>
      </c>
      <c r="B126" s="145">
        <v>2021</v>
      </c>
      <c r="C126" s="132">
        <v>80000</v>
      </c>
      <c r="D126" s="132"/>
      <c r="E126" s="132"/>
      <c r="F126" s="132">
        <f t="shared" si="5"/>
        <v>80000</v>
      </c>
      <c r="G126" s="132"/>
      <c r="H126" s="132">
        <f t="shared" si="3"/>
        <v>0</v>
      </c>
      <c r="I126" s="133"/>
    </row>
    <row r="127" spans="1:9" x14ac:dyDescent="0.2">
      <c r="A127" s="133" t="s">
        <v>1952</v>
      </c>
      <c r="B127" s="145">
        <v>2021</v>
      </c>
      <c r="C127" s="132">
        <v>80000</v>
      </c>
      <c r="D127" s="132"/>
      <c r="E127" s="132"/>
      <c r="F127" s="132">
        <f t="shared" si="5"/>
        <v>80000</v>
      </c>
      <c r="G127" s="132"/>
      <c r="H127" s="132">
        <f t="shared" si="3"/>
        <v>0</v>
      </c>
      <c r="I127" s="133"/>
    </row>
    <row r="128" spans="1:9" x14ac:dyDescent="0.2">
      <c r="A128" s="133" t="s">
        <v>1953</v>
      </c>
      <c r="B128" s="145">
        <v>2021</v>
      </c>
      <c r="C128" s="132">
        <v>80000</v>
      </c>
      <c r="D128" s="132"/>
      <c r="E128" s="132"/>
      <c r="F128" s="132">
        <f t="shared" si="5"/>
        <v>80000</v>
      </c>
      <c r="G128" s="132"/>
      <c r="H128" s="132">
        <f t="shared" si="3"/>
        <v>0</v>
      </c>
      <c r="I128" s="133"/>
    </row>
    <row r="129" spans="1:9" x14ac:dyDescent="0.2">
      <c r="A129" s="133" t="s">
        <v>1954</v>
      </c>
      <c r="B129" s="145">
        <v>2021</v>
      </c>
      <c r="C129" s="132">
        <v>80000</v>
      </c>
      <c r="D129" s="132"/>
      <c r="E129" s="132"/>
      <c r="F129" s="132">
        <f t="shared" si="5"/>
        <v>80000</v>
      </c>
      <c r="G129" s="132"/>
      <c r="H129" s="132">
        <f t="shared" si="3"/>
        <v>0</v>
      </c>
      <c r="I129" s="133"/>
    </row>
    <row r="130" spans="1:9" x14ac:dyDescent="0.2">
      <c r="A130" s="133" t="s">
        <v>1955</v>
      </c>
      <c r="B130" s="145">
        <v>2021</v>
      </c>
      <c r="C130" s="132">
        <v>80000</v>
      </c>
      <c r="D130" s="132"/>
      <c r="E130" s="132"/>
      <c r="F130" s="132">
        <f t="shared" si="5"/>
        <v>80000</v>
      </c>
      <c r="G130" s="132"/>
      <c r="H130" s="132">
        <f t="shared" si="3"/>
        <v>0</v>
      </c>
      <c r="I130" s="133"/>
    </row>
    <row r="131" spans="1:9" x14ac:dyDescent="0.2">
      <c r="A131" s="13">
        <v>500051</v>
      </c>
      <c r="B131" s="145">
        <v>2021</v>
      </c>
      <c r="C131" s="125">
        <v>1677900</v>
      </c>
      <c r="D131" s="125"/>
      <c r="E131" s="125"/>
      <c r="F131" s="125"/>
      <c r="G131" s="125"/>
      <c r="H131" s="125">
        <f t="shared" ref="H131:H194" si="6">+C131-SUM(D131:G131)</f>
        <v>1677900</v>
      </c>
      <c r="I131" s="13" t="s">
        <v>2681</v>
      </c>
    </row>
    <row r="132" spans="1:9" x14ac:dyDescent="0.2">
      <c r="A132" s="133">
        <v>500050</v>
      </c>
      <c r="B132" s="145">
        <v>2021</v>
      </c>
      <c r="C132" s="132">
        <v>1291395</v>
      </c>
      <c r="D132" s="132"/>
      <c r="E132" s="132"/>
      <c r="F132" s="132">
        <f t="shared" ref="F132:F144" si="7">+C132</f>
        <v>1291395</v>
      </c>
      <c r="G132" s="132"/>
      <c r="H132" s="132">
        <f t="shared" si="6"/>
        <v>0</v>
      </c>
      <c r="I132" s="133"/>
    </row>
    <row r="133" spans="1:9" x14ac:dyDescent="0.2">
      <c r="A133" s="133" t="s">
        <v>1956</v>
      </c>
      <c r="B133" s="145">
        <v>2021</v>
      </c>
      <c r="C133" s="132">
        <v>80000</v>
      </c>
      <c r="D133" s="132"/>
      <c r="E133" s="132"/>
      <c r="F133" s="132">
        <f t="shared" si="7"/>
        <v>80000</v>
      </c>
      <c r="G133" s="132"/>
      <c r="H133" s="132">
        <f t="shared" si="6"/>
        <v>0</v>
      </c>
      <c r="I133" s="133"/>
    </row>
    <row r="134" spans="1:9" x14ac:dyDescent="0.2">
      <c r="A134" s="1" t="s">
        <v>1957</v>
      </c>
      <c r="B134" s="145">
        <v>2021</v>
      </c>
      <c r="C134" s="132">
        <v>80000</v>
      </c>
      <c r="D134" s="132"/>
      <c r="E134" s="132"/>
      <c r="F134" s="132">
        <f t="shared" si="7"/>
        <v>80000</v>
      </c>
      <c r="G134" s="132"/>
      <c r="H134" s="132">
        <f t="shared" si="6"/>
        <v>0</v>
      </c>
      <c r="I134" s="133"/>
    </row>
    <row r="135" spans="1:9" x14ac:dyDescent="0.2">
      <c r="A135" s="1" t="s">
        <v>1958</v>
      </c>
      <c r="B135" s="145">
        <v>2021</v>
      </c>
      <c r="C135" s="132">
        <v>80000</v>
      </c>
      <c r="D135" s="132"/>
      <c r="E135" s="132"/>
      <c r="F135" s="132">
        <f t="shared" si="7"/>
        <v>80000</v>
      </c>
      <c r="G135" s="132"/>
      <c r="H135" s="132">
        <f t="shared" si="6"/>
        <v>0</v>
      </c>
      <c r="I135" s="133"/>
    </row>
    <row r="136" spans="1:9" x14ac:dyDescent="0.2">
      <c r="A136" s="1" t="s">
        <v>1959</v>
      </c>
      <c r="B136" s="145">
        <v>2021</v>
      </c>
      <c r="C136" s="132">
        <v>80000</v>
      </c>
      <c r="D136" s="132"/>
      <c r="E136" s="132"/>
      <c r="F136" s="132">
        <f t="shared" si="7"/>
        <v>80000</v>
      </c>
      <c r="G136" s="132"/>
      <c r="H136" s="132">
        <f t="shared" si="6"/>
        <v>0</v>
      </c>
      <c r="I136" s="133"/>
    </row>
    <row r="137" spans="1:9" x14ac:dyDescent="0.2">
      <c r="A137" s="1" t="s">
        <v>1960</v>
      </c>
      <c r="B137" s="145">
        <v>2021</v>
      </c>
      <c r="C137" s="132">
        <v>80000</v>
      </c>
      <c r="D137" s="132"/>
      <c r="E137" s="132"/>
      <c r="F137" s="132">
        <f t="shared" si="7"/>
        <v>80000</v>
      </c>
      <c r="G137" s="132"/>
      <c r="H137" s="132">
        <f t="shared" si="6"/>
        <v>0</v>
      </c>
      <c r="I137" s="133"/>
    </row>
    <row r="138" spans="1:9" x14ac:dyDescent="0.2">
      <c r="A138" s="1" t="s">
        <v>1961</v>
      </c>
      <c r="B138" s="145">
        <v>2021</v>
      </c>
      <c r="C138" s="132">
        <v>80000</v>
      </c>
      <c r="D138" s="132"/>
      <c r="E138" s="132"/>
      <c r="F138" s="132">
        <f t="shared" si="7"/>
        <v>80000</v>
      </c>
      <c r="G138" s="132"/>
      <c r="H138" s="132">
        <f t="shared" si="6"/>
        <v>0</v>
      </c>
      <c r="I138" s="133"/>
    </row>
    <row r="139" spans="1:9" x14ac:dyDescent="0.2">
      <c r="A139" s="1" t="s">
        <v>1962</v>
      </c>
      <c r="B139" s="145">
        <v>2021</v>
      </c>
      <c r="C139" s="132">
        <v>80000</v>
      </c>
      <c r="D139" s="132"/>
      <c r="E139" s="132"/>
      <c r="F139" s="132">
        <f t="shared" si="7"/>
        <v>80000</v>
      </c>
      <c r="G139" s="132"/>
      <c r="H139" s="132">
        <f t="shared" si="6"/>
        <v>0</v>
      </c>
      <c r="I139" s="133"/>
    </row>
    <row r="140" spans="1:9" x14ac:dyDescent="0.2">
      <c r="A140" s="1" t="s">
        <v>1963</v>
      </c>
      <c r="B140" s="145">
        <v>2021</v>
      </c>
      <c r="C140" s="132">
        <v>80000</v>
      </c>
      <c r="D140" s="132"/>
      <c r="E140" s="132"/>
      <c r="F140" s="132">
        <f t="shared" si="7"/>
        <v>80000</v>
      </c>
      <c r="G140" s="132"/>
      <c r="H140" s="132">
        <f t="shared" si="6"/>
        <v>0</v>
      </c>
      <c r="I140" s="133"/>
    </row>
    <row r="141" spans="1:9" x14ac:dyDescent="0.2">
      <c r="A141" s="1" t="s">
        <v>1964</v>
      </c>
      <c r="B141" s="145">
        <v>2021</v>
      </c>
      <c r="C141" s="132">
        <v>80000</v>
      </c>
      <c r="D141" s="132"/>
      <c r="E141" s="132"/>
      <c r="F141" s="132">
        <f t="shared" si="7"/>
        <v>80000</v>
      </c>
      <c r="G141" s="132"/>
      <c r="H141" s="132">
        <f t="shared" si="6"/>
        <v>0</v>
      </c>
      <c r="I141" s="133"/>
    </row>
    <row r="142" spans="1:9" x14ac:dyDescent="0.2">
      <c r="A142" s="1" t="s">
        <v>1965</v>
      </c>
      <c r="B142" s="145">
        <v>2021</v>
      </c>
      <c r="C142" s="132">
        <v>80000</v>
      </c>
      <c r="D142" s="132"/>
      <c r="E142" s="132"/>
      <c r="F142" s="132">
        <f t="shared" si="7"/>
        <v>80000</v>
      </c>
      <c r="G142" s="132"/>
      <c r="H142" s="132">
        <f t="shared" si="6"/>
        <v>0</v>
      </c>
      <c r="I142" s="133"/>
    </row>
    <row r="143" spans="1:9" x14ac:dyDescent="0.2">
      <c r="A143" s="1" t="s">
        <v>1966</v>
      </c>
      <c r="B143" s="145">
        <v>2021</v>
      </c>
      <c r="C143" s="132">
        <v>80000</v>
      </c>
      <c r="D143" s="132"/>
      <c r="E143" s="132"/>
      <c r="F143" s="132">
        <f t="shared" si="7"/>
        <v>80000</v>
      </c>
      <c r="G143" s="132"/>
      <c r="H143" s="132">
        <f t="shared" si="6"/>
        <v>0</v>
      </c>
      <c r="I143" s="133"/>
    </row>
    <row r="144" spans="1:9" x14ac:dyDescent="0.2">
      <c r="A144" s="1" t="s">
        <v>1967</v>
      </c>
      <c r="B144" s="145">
        <v>2021</v>
      </c>
      <c r="C144" s="132">
        <v>80000</v>
      </c>
      <c r="D144" s="132"/>
      <c r="E144" s="132"/>
      <c r="F144" s="132">
        <f t="shared" si="7"/>
        <v>80000</v>
      </c>
      <c r="G144" s="132"/>
      <c r="H144" s="132">
        <f t="shared" si="6"/>
        <v>0</v>
      </c>
      <c r="I144" s="133"/>
    </row>
    <row r="145" spans="1:9" x14ac:dyDescent="0.2">
      <c r="A145" s="3" t="s">
        <v>521</v>
      </c>
      <c r="B145" s="145">
        <v>2021</v>
      </c>
      <c r="C145" s="132">
        <v>80000</v>
      </c>
      <c r="D145" s="132">
        <f>VLOOKUP(A145,COVID!$A$2:$B$299,2,0)</f>
        <v>80000</v>
      </c>
      <c r="E145" s="132"/>
      <c r="F145" s="132"/>
      <c r="G145" s="132"/>
      <c r="H145" s="132">
        <f t="shared" si="6"/>
        <v>0</v>
      </c>
      <c r="I145" s="133"/>
    </row>
    <row r="146" spans="1:9" x14ac:dyDescent="0.2">
      <c r="A146" s="3" t="s">
        <v>728</v>
      </c>
      <c r="B146" s="145">
        <v>2021</v>
      </c>
      <c r="C146" s="132">
        <v>80000</v>
      </c>
      <c r="D146" s="132">
        <f>VLOOKUP(A146,COVID!$A$2:$B$299,2,0)</f>
        <v>80000</v>
      </c>
      <c r="E146" s="132"/>
      <c r="F146" s="132"/>
      <c r="G146" s="132"/>
      <c r="H146" s="132">
        <f t="shared" si="6"/>
        <v>0</v>
      </c>
      <c r="I146" s="133"/>
    </row>
    <row r="147" spans="1:9" x14ac:dyDescent="0.2">
      <c r="A147" s="3" t="s">
        <v>732</v>
      </c>
      <c r="B147" s="145">
        <v>2021</v>
      </c>
      <c r="C147" s="132">
        <v>80000</v>
      </c>
      <c r="D147" s="132">
        <f>VLOOKUP(A147,COVID!$A$2:$B$299,2,0)</f>
        <v>80000</v>
      </c>
      <c r="E147" s="132"/>
      <c r="F147" s="132"/>
      <c r="G147" s="132"/>
      <c r="H147" s="132">
        <f t="shared" si="6"/>
        <v>0</v>
      </c>
      <c r="I147" s="133"/>
    </row>
    <row r="148" spans="1:9" x14ac:dyDescent="0.2">
      <c r="A148" s="3" t="s">
        <v>736</v>
      </c>
      <c r="B148" s="145">
        <v>2021</v>
      </c>
      <c r="C148" s="132">
        <v>80000</v>
      </c>
      <c r="D148" s="132">
        <f>VLOOKUP(A148,COVID!$A$2:$B$299,2,0)</f>
        <v>80000</v>
      </c>
      <c r="E148" s="132"/>
      <c r="F148" s="132"/>
      <c r="G148" s="132"/>
      <c r="H148" s="132">
        <f t="shared" si="6"/>
        <v>0</v>
      </c>
      <c r="I148" s="133"/>
    </row>
    <row r="149" spans="1:9" x14ac:dyDescent="0.2">
      <c r="A149" s="3" t="s">
        <v>740</v>
      </c>
      <c r="B149" s="145">
        <v>2021</v>
      </c>
      <c r="C149" s="132">
        <v>80000</v>
      </c>
      <c r="D149" s="132">
        <f>VLOOKUP(A149,COVID!$A$2:$B$299,2,0)</f>
        <v>80000</v>
      </c>
      <c r="E149" s="132"/>
      <c r="F149" s="132"/>
      <c r="G149" s="132"/>
      <c r="H149" s="132">
        <f t="shared" si="6"/>
        <v>0</v>
      </c>
      <c r="I149" s="133"/>
    </row>
    <row r="150" spans="1:9" x14ac:dyDescent="0.2">
      <c r="A150" s="3" t="s">
        <v>744</v>
      </c>
      <c r="B150" s="145">
        <v>2021</v>
      </c>
      <c r="C150" s="132">
        <v>80000</v>
      </c>
      <c r="D150" s="132">
        <f>VLOOKUP(A150,COVID!$A$2:$B$299,2,0)</f>
        <v>80000</v>
      </c>
      <c r="E150" s="132"/>
      <c r="F150" s="132"/>
      <c r="G150" s="132"/>
      <c r="H150" s="132">
        <f t="shared" si="6"/>
        <v>0</v>
      </c>
      <c r="I150" s="133"/>
    </row>
    <row r="151" spans="1:9" x14ac:dyDescent="0.2">
      <c r="A151" s="3" t="s">
        <v>749</v>
      </c>
      <c r="B151" s="145">
        <v>2021</v>
      </c>
      <c r="C151" s="132">
        <v>80000</v>
      </c>
      <c r="D151" s="132">
        <f>VLOOKUP(A151,COVID!$A$2:$B$299,2,0)</f>
        <v>80000</v>
      </c>
      <c r="E151" s="132"/>
      <c r="F151" s="132"/>
      <c r="G151" s="132"/>
      <c r="H151" s="132">
        <f t="shared" si="6"/>
        <v>0</v>
      </c>
      <c r="I151" s="133"/>
    </row>
    <row r="152" spans="1:9" x14ac:dyDescent="0.2">
      <c r="A152" s="3" t="s">
        <v>753</v>
      </c>
      <c r="B152" s="145">
        <v>2021</v>
      </c>
      <c r="C152" s="132">
        <v>80000</v>
      </c>
      <c r="D152" s="132">
        <f>VLOOKUP(A152,COVID!$A$2:$B$299,2,0)</f>
        <v>80000</v>
      </c>
      <c r="E152" s="132"/>
      <c r="F152" s="132"/>
      <c r="G152" s="132"/>
      <c r="H152" s="132">
        <f t="shared" si="6"/>
        <v>0</v>
      </c>
      <c r="I152" s="133"/>
    </row>
    <row r="153" spans="1:9" x14ac:dyDescent="0.2">
      <c r="A153" s="3" t="s">
        <v>757</v>
      </c>
      <c r="B153" s="145">
        <v>2021</v>
      </c>
      <c r="C153" s="132">
        <v>80000</v>
      </c>
      <c r="D153" s="132">
        <f>VLOOKUP(A153,COVID!$A$2:$B$299,2,0)</f>
        <v>80000</v>
      </c>
      <c r="E153" s="132"/>
      <c r="F153" s="132"/>
      <c r="G153" s="132"/>
      <c r="H153" s="132">
        <f t="shared" si="6"/>
        <v>0</v>
      </c>
      <c r="I153" s="133"/>
    </row>
    <row r="154" spans="1:9" x14ac:dyDescent="0.2">
      <c r="A154" s="3" t="s">
        <v>761</v>
      </c>
      <c r="B154" s="145">
        <v>2021</v>
      </c>
      <c r="C154" s="132">
        <v>80000</v>
      </c>
      <c r="D154" s="132">
        <f>VLOOKUP(A154,COVID!$A$2:$B$299,2,0)</f>
        <v>80000</v>
      </c>
      <c r="E154" s="132"/>
      <c r="F154" s="132"/>
      <c r="G154" s="132"/>
      <c r="H154" s="132">
        <f t="shared" si="6"/>
        <v>0</v>
      </c>
      <c r="I154" s="133"/>
    </row>
    <row r="155" spans="1:9" x14ac:dyDescent="0.2">
      <c r="A155" s="3" t="s">
        <v>765</v>
      </c>
      <c r="B155" s="145">
        <v>2021</v>
      </c>
      <c r="C155" s="132">
        <v>80000</v>
      </c>
      <c r="D155" s="132">
        <f>VLOOKUP(A155,COVID!$A$2:$B$299,2,0)</f>
        <v>80000</v>
      </c>
      <c r="E155" s="132"/>
      <c r="F155" s="132"/>
      <c r="G155" s="132"/>
      <c r="H155" s="132">
        <f t="shared" si="6"/>
        <v>0</v>
      </c>
      <c r="I155" s="133"/>
    </row>
    <row r="156" spans="1:9" x14ac:dyDescent="0.2">
      <c r="A156" s="3" t="s">
        <v>769</v>
      </c>
      <c r="B156" s="145">
        <v>2021</v>
      </c>
      <c r="C156" s="132">
        <v>80000</v>
      </c>
      <c r="D156" s="132">
        <f>VLOOKUP(A156,COVID!$A$2:$B$299,2,0)</f>
        <v>80000</v>
      </c>
      <c r="E156" s="132"/>
      <c r="F156" s="132"/>
      <c r="G156" s="132"/>
      <c r="H156" s="132">
        <f t="shared" si="6"/>
        <v>0</v>
      </c>
      <c r="I156" s="133"/>
    </row>
    <row r="157" spans="1:9" x14ac:dyDescent="0.2">
      <c r="A157" s="3" t="s">
        <v>773</v>
      </c>
      <c r="B157" s="145">
        <v>2021</v>
      </c>
      <c r="C157" s="132">
        <v>80000</v>
      </c>
      <c r="D157" s="132">
        <f>VLOOKUP(A157,COVID!$A$2:$B$299,2,0)</f>
        <v>80000</v>
      </c>
      <c r="E157" s="132"/>
      <c r="F157" s="132"/>
      <c r="G157" s="132"/>
      <c r="H157" s="132">
        <f t="shared" si="6"/>
        <v>0</v>
      </c>
      <c r="I157" s="133"/>
    </row>
    <row r="158" spans="1:9" x14ac:dyDescent="0.2">
      <c r="A158" s="3" t="s">
        <v>777</v>
      </c>
      <c r="B158" s="145">
        <v>2021</v>
      </c>
      <c r="C158" s="132">
        <v>80000</v>
      </c>
      <c r="D158" s="132">
        <f>VLOOKUP(A158,COVID!$A$2:$B$299,2,0)</f>
        <v>80000</v>
      </c>
      <c r="E158" s="132"/>
      <c r="F158" s="132"/>
      <c r="G158" s="132"/>
      <c r="H158" s="132">
        <f t="shared" si="6"/>
        <v>0</v>
      </c>
      <c r="I158" s="133"/>
    </row>
    <row r="159" spans="1:9" x14ac:dyDescent="0.2">
      <c r="A159" s="3" t="s">
        <v>781</v>
      </c>
      <c r="B159" s="145">
        <v>2021</v>
      </c>
      <c r="C159" s="132">
        <v>80000</v>
      </c>
      <c r="D159" s="132">
        <f>VLOOKUP(A159,COVID!$A$2:$B$299,2,0)</f>
        <v>80000</v>
      </c>
      <c r="E159" s="132"/>
      <c r="F159" s="132"/>
      <c r="G159" s="132"/>
      <c r="H159" s="132">
        <f t="shared" si="6"/>
        <v>0</v>
      </c>
      <c r="I159" s="133"/>
    </row>
    <row r="160" spans="1:9" x14ac:dyDescent="0.2">
      <c r="A160" s="3" t="s">
        <v>785</v>
      </c>
      <c r="B160" s="145">
        <v>2021</v>
      </c>
      <c r="C160" s="132">
        <v>80000</v>
      </c>
      <c r="D160" s="132">
        <f>VLOOKUP(A160,COVID!$A$2:$B$299,2,0)</f>
        <v>80000</v>
      </c>
      <c r="E160" s="132"/>
      <c r="F160" s="132"/>
      <c r="G160" s="132"/>
      <c r="H160" s="132">
        <f t="shared" si="6"/>
        <v>0</v>
      </c>
      <c r="I160" s="133"/>
    </row>
    <row r="161" spans="1:9" x14ac:dyDescent="0.2">
      <c r="A161" s="3" t="s">
        <v>789</v>
      </c>
      <c r="B161" s="145">
        <v>2021</v>
      </c>
      <c r="C161" s="132">
        <v>80000</v>
      </c>
      <c r="D161" s="132">
        <f>VLOOKUP(A161,COVID!$A$2:$B$299,2,0)</f>
        <v>80000</v>
      </c>
      <c r="E161" s="132"/>
      <c r="F161" s="132"/>
      <c r="G161" s="132"/>
      <c r="H161" s="132">
        <f t="shared" si="6"/>
        <v>0</v>
      </c>
      <c r="I161" s="133"/>
    </row>
    <row r="162" spans="1:9" x14ac:dyDescent="0.2">
      <c r="A162" s="3" t="s">
        <v>793</v>
      </c>
      <c r="B162" s="145">
        <v>2021</v>
      </c>
      <c r="C162" s="132">
        <v>80000</v>
      </c>
      <c r="D162" s="132">
        <f>VLOOKUP(A162,COVID!$A$2:$B$299,2,0)</f>
        <v>80000</v>
      </c>
      <c r="E162" s="132"/>
      <c r="F162" s="132"/>
      <c r="G162" s="132"/>
      <c r="H162" s="132">
        <f t="shared" si="6"/>
        <v>0</v>
      </c>
      <c r="I162" s="133"/>
    </row>
    <row r="163" spans="1:9" x14ac:dyDescent="0.2">
      <c r="A163" s="3" t="s">
        <v>797</v>
      </c>
      <c r="B163" s="145">
        <v>2021</v>
      </c>
      <c r="C163" s="132">
        <v>80000</v>
      </c>
      <c r="D163" s="132">
        <f>VLOOKUP(A163,COVID!$A$2:$B$299,2,0)</f>
        <v>80000</v>
      </c>
      <c r="E163" s="132"/>
      <c r="F163" s="132"/>
      <c r="G163" s="132"/>
      <c r="H163" s="132">
        <f t="shared" si="6"/>
        <v>0</v>
      </c>
      <c r="I163" s="133"/>
    </row>
    <row r="164" spans="1:9" x14ac:dyDescent="0.2">
      <c r="A164" s="3" t="s">
        <v>801</v>
      </c>
      <c r="B164" s="145">
        <v>2021</v>
      </c>
      <c r="C164" s="132">
        <v>80000</v>
      </c>
      <c r="D164" s="132">
        <f>VLOOKUP(A164,COVID!$A$2:$B$299,2,0)</f>
        <v>80000</v>
      </c>
      <c r="E164" s="132"/>
      <c r="F164" s="132"/>
      <c r="G164" s="132"/>
      <c r="H164" s="132">
        <f t="shared" si="6"/>
        <v>0</v>
      </c>
      <c r="I164" s="133"/>
    </row>
    <row r="165" spans="1:9" x14ac:dyDescent="0.2">
      <c r="A165" s="3" t="s">
        <v>1769</v>
      </c>
      <c r="B165" s="145">
        <v>2021</v>
      </c>
      <c r="C165" s="132">
        <v>80000</v>
      </c>
      <c r="D165" s="132">
        <f>VLOOKUP(A165,COVID!$A$2:$B$299,2,0)</f>
        <v>80000</v>
      </c>
      <c r="E165" s="132"/>
      <c r="F165" s="132"/>
      <c r="G165" s="132"/>
      <c r="H165" s="132">
        <f t="shared" si="6"/>
        <v>0</v>
      </c>
      <c r="I165" s="133"/>
    </row>
    <row r="166" spans="1:9" x14ac:dyDescent="0.2">
      <c r="A166" s="3" t="s">
        <v>1773</v>
      </c>
      <c r="B166" s="145">
        <v>2021</v>
      </c>
      <c r="C166" s="132">
        <v>80000</v>
      </c>
      <c r="D166" s="132">
        <f>VLOOKUP(A166,COVID!$A$2:$B$299,2,0)</f>
        <v>80000</v>
      </c>
      <c r="E166" s="132"/>
      <c r="F166" s="132"/>
      <c r="G166" s="132"/>
      <c r="H166" s="132">
        <f t="shared" si="6"/>
        <v>0</v>
      </c>
      <c r="I166" s="133"/>
    </row>
    <row r="167" spans="1:9" x14ac:dyDescent="0.2">
      <c r="A167" s="3" t="s">
        <v>1777</v>
      </c>
      <c r="B167" s="145">
        <v>2021</v>
      </c>
      <c r="C167" s="132">
        <v>80000</v>
      </c>
      <c r="D167" s="132">
        <f>VLOOKUP(A167,COVID!$A$2:$B$299,2,0)</f>
        <v>80000</v>
      </c>
      <c r="E167" s="132"/>
      <c r="F167" s="132"/>
      <c r="G167" s="132"/>
      <c r="H167" s="132">
        <f t="shared" si="6"/>
        <v>0</v>
      </c>
      <c r="I167" s="133"/>
    </row>
    <row r="168" spans="1:9" x14ac:dyDescent="0.2">
      <c r="A168" s="26">
        <v>500060</v>
      </c>
      <c r="B168" s="145">
        <v>2021</v>
      </c>
      <c r="C168" s="125">
        <v>479489</v>
      </c>
      <c r="D168" s="125"/>
      <c r="E168" s="125"/>
      <c r="F168" s="125"/>
      <c r="G168" s="125"/>
      <c r="H168" s="125">
        <f t="shared" si="6"/>
        <v>479489</v>
      </c>
      <c r="I168" s="13" t="s">
        <v>2681</v>
      </c>
    </row>
    <row r="169" spans="1:9" x14ac:dyDescent="0.2">
      <c r="A169" s="26">
        <v>500061</v>
      </c>
      <c r="B169" s="145">
        <v>2021</v>
      </c>
      <c r="C169" s="125">
        <v>18162985</v>
      </c>
      <c r="D169" s="125"/>
      <c r="E169" s="125"/>
      <c r="F169" s="125"/>
      <c r="G169" s="125"/>
      <c r="H169" s="125">
        <f t="shared" si="6"/>
        <v>18162985</v>
      </c>
      <c r="I169" s="13" t="s">
        <v>2681</v>
      </c>
    </row>
    <row r="170" spans="1:9" x14ac:dyDescent="0.2">
      <c r="A170" s="3" t="s">
        <v>878</v>
      </c>
      <c r="B170" s="145">
        <v>2021</v>
      </c>
      <c r="C170" s="132">
        <v>80000</v>
      </c>
      <c r="D170" s="132">
        <f>VLOOKUP(A170,COVID!$A$2:$B$299,2,0)</f>
        <v>80000</v>
      </c>
      <c r="E170" s="132"/>
      <c r="F170" s="132"/>
      <c r="G170" s="132"/>
      <c r="H170" s="132">
        <f t="shared" si="6"/>
        <v>0</v>
      </c>
      <c r="I170" s="133"/>
    </row>
    <row r="171" spans="1:9" x14ac:dyDescent="0.2">
      <c r="A171" s="3" t="s">
        <v>912</v>
      </c>
      <c r="B171" s="145">
        <v>2021</v>
      </c>
      <c r="C171" s="132">
        <v>80000</v>
      </c>
      <c r="D171" s="132">
        <f>VLOOKUP(A171,COVID!$A$2:$B$299,2,0)</f>
        <v>80000</v>
      </c>
      <c r="E171" s="132"/>
      <c r="F171" s="132"/>
      <c r="G171" s="132"/>
      <c r="H171" s="132">
        <f t="shared" si="6"/>
        <v>0</v>
      </c>
      <c r="I171" s="133"/>
    </row>
    <row r="172" spans="1:9" x14ac:dyDescent="0.2">
      <c r="A172" s="3" t="s">
        <v>906</v>
      </c>
      <c r="B172" s="145">
        <v>2021</v>
      </c>
      <c r="C172" s="132">
        <v>80000</v>
      </c>
      <c r="D172" s="132">
        <f>VLOOKUP(A172,COVID!$A$2:$B$299,2,0)</f>
        <v>80000</v>
      </c>
      <c r="E172" s="132"/>
      <c r="F172" s="132"/>
      <c r="G172" s="132"/>
      <c r="H172" s="132">
        <f t="shared" si="6"/>
        <v>0</v>
      </c>
      <c r="I172" s="133"/>
    </row>
    <row r="173" spans="1:9" x14ac:dyDescent="0.2">
      <c r="A173" s="3" t="s">
        <v>894</v>
      </c>
      <c r="B173" s="145">
        <v>2021</v>
      </c>
      <c r="C173" s="132">
        <v>80000</v>
      </c>
      <c r="D173" s="132">
        <f>VLOOKUP(A173,COVID!$A$2:$B$299,2,0)</f>
        <v>80000</v>
      </c>
      <c r="E173" s="132"/>
      <c r="F173" s="132"/>
      <c r="G173" s="132"/>
      <c r="H173" s="132">
        <f t="shared" si="6"/>
        <v>0</v>
      </c>
      <c r="I173" s="133"/>
    </row>
    <row r="174" spans="1:9" x14ac:dyDescent="0.2">
      <c r="A174" s="3" t="s">
        <v>898</v>
      </c>
      <c r="B174" s="145">
        <v>2021</v>
      </c>
      <c r="C174" s="132">
        <v>80000</v>
      </c>
      <c r="D174" s="132">
        <f>VLOOKUP(A174,COVID!$A$2:$B$299,2,0)</f>
        <v>80000</v>
      </c>
      <c r="E174" s="132"/>
      <c r="F174" s="132"/>
      <c r="G174" s="132"/>
      <c r="H174" s="132">
        <f t="shared" si="6"/>
        <v>0</v>
      </c>
      <c r="I174" s="133"/>
    </row>
    <row r="175" spans="1:9" x14ac:dyDescent="0.2">
      <c r="A175" s="3" t="s">
        <v>902</v>
      </c>
      <c r="B175" s="145">
        <v>2021</v>
      </c>
      <c r="C175" s="132">
        <v>80000</v>
      </c>
      <c r="D175" s="132">
        <f>VLOOKUP(A175,COVID!$A$2:$B$299,2,0)</f>
        <v>80000</v>
      </c>
      <c r="E175" s="132"/>
      <c r="F175" s="132"/>
      <c r="G175" s="132"/>
      <c r="H175" s="132">
        <f t="shared" si="6"/>
        <v>0</v>
      </c>
      <c r="I175" s="133"/>
    </row>
    <row r="176" spans="1:9" x14ac:dyDescent="0.2">
      <c r="A176" s="3" t="s">
        <v>852</v>
      </c>
      <c r="B176" s="145">
        <v>2021</v>
      </c>
      <c r="C176" s="132">
        <v>80000</v>
      </c>
      <c r="D176" s="132">
        <f>VLOOKUP(A176,COVID!$A$2:$B$299,2,0)</f>
        <v>80000</v>
      </c>
      <c r="E176" s="132"/>
      <c r="F176" s="132"/>
      <c r="G176" s="132"/>
      <c r="H176" s="132">
        <f t="shared" si="6"/>
        <v>0</v>
      </c>
      <c r="I176" s="133"/>
    </row>
    <row r="177" spans="1:9" x14ac:dyDescent="0.2">
      <c r="A177" s="3" t="s">
        <v>807</v>
      </c>
      <c r="B177" s="145">
        <v>2021</v>
      </c>
      <c r="C177" s="132">
        <v>80000</v>
      </c>
      <c r="D177" s="132">
        <f>VLOOKUP(A177,COVID!$A$2:$B$299,2,0)</f>
        <v>80000</v>
      </c>
      <c r="E177" s="132"/>
      <c r="F177" s="132"/>
      <c r="G177" s="132"/>
      <c r="H177" s="132">
        <f t="shared" si="6"/>
        <v>0</v>
      </c>
      <c r="I177" s="133"/>
    </row>
    <row r="178" spans="1:9" x14ac:dyDescent="0.2">
      <c r="A178" s="3" t="s">
        <v>828</v>
      </c>
      <c r="B178" s="145">
        <v>2021</v>
      </c>
      <c r="C178" s="132">
        <v>80000</v>
      </c>
      <c r="D178" s="132">
        <f>VLOOKUP(A178,COVID!$A$2:$B$299,2,0)</f>
        <v>80000</v>
      </c>
      <c r="E178" s="132"/>
      <c r="F178" s="132"/>
      <c r="G178" s="132"/>
      <c r="H178" s="132">
        <f t="shared" si="6"/>
        <v>0</v>
      </c>
      <c r="I178" s="133"/>
    </row>
    <row r="179" spans="1:9" x14ac:dyDescent="0.2">
      <c r="A179" s="3" t="s">
        <v>832</v>
      </c>
      <c r="B179" s="145">
        <v>2021</v>
      </c>
      <c r="C179" s="132">
        <v>80000</v>
      </c>
      <c r="D179" s="132">
        <f>VLOOKUP(A179,COVID!$A$2:$B$299,2,0)</f>
        <v>80000</v>
      </c>
      <c r="E179" s="132"/>
      <c r="F179" s="132"/>
      <c r="G179" s="132"/>
      <c r="H179" s="132">
        <f t="shared" si="6"/>
        <v>0</v>
      </c>
      <c r="I179" s="133"/>
    </row>
    <row r="180" spans="1:9" x14ac:dyDescent="0.2">
      <c r="A180" s="3" t="s">
        <v>836</v>
      </c>
      <c r="B180" s="145">
        <v>2021</v>
      </c>
      <c r="C180" s="132">
        <v>80000</v>
      </c>
      <c r="D180" s="132">
        <f>VLOOKUP(A180,COVID!$A$2:$B$299,2,0)</f>
        <v>80000</v>
      </c>
      <c r="E180" s="132"/>
      <c r="F180" s="132"/>
      <c r="G180" s="132"/>
      <c r="H180" s="132">
        <f t="shared" si="6"/>
        <v>0</v>
      </c>
      <c r="I180" s="133"/>
    </row>
    <row r="181" spans="1:9" x14ac:dyDescent="0.2">
      <c r="A181" s="3" t="s">
        <v>848</v>
      </c>
      <c r="B181" s="145">
        <v>2021</v>
      </c>
      <c r="C181" s="132">
        <v>80000</v>
      </c>
      <c r="D181" s="132">
        <f>VLOOKUP(A181,COVID!$A$2:$B$299,2,0)</f>
        <v>80000</v>
      </c>
      <c r="E181" s="132"/>
      <c r="F181" s="132"/>
      <c r="G181" s="132"/>
      <c r="H181" s="132">
        <f t="shared" si="6"/>
        <v>0</v>
      </c>
      <c r="I181" s="133"/>
    </row>
    <row r="182" spans="1:9" x14ac:dyDescent="0.2">
      <c r="A182" s="3" t="s">
        <v>844</v>
      </c>
      <c r="B182" s="145">
        <v>2021</v>
      </c>
      <c r="C182" s="132">
        <v>80000</v>
      </c>
      <c r="D182" s="132">
        <f>VLOOKUP(A182,COVID!$A$2:$B$299,2,0)</f>
        <v>80000</v>
      </c>
      <c r="E182" s="132"/>
      <c r="F182" s="132"/>
      <c r="G182" s="132"/>
      <c r="H182" s="132">
        <f t="shared" si="6"/>
        <v>0</v>
      </c>
      <c r="I182" s="133"/>
    </row>
    <row r="183" spans="1:9" x14ac:dyDescent="0.2">
      <c r="A183" s="3" t="s">
        <v>840</v>
      </c>
      <c r="B183" s="145">
        <v>2021</v>
      </c>
      <c r="C183" s="132">
        <v>80000</v>
      </c>
      <c r="D183" s="132">
        <f>VLOOKUP(A183,COVID!$A$2:$B$299,2,0)</f>
        <v>80000</v>
      </c>
      <c r="E183" s="132"/>
      <c r="F183" s="132"/>
      <c r="G183" s="132"/>
      <c r="H183" s="132">
        <f t="shared" si="6"/>
        <v>0</v>
      </c>
      <c r="I183" s="133"/>
    </row>
    <row r="184" spans="1:9" x14ac:dyDescent="0.2">
      <c r="A184" s="3" t="s">
        <v>812</v>
      </c>
      <c r="B184" s="145">
        <v>2021</v>
      </c>
      <c r="C184" s="132">
        <v>80000</v>
      </c>
      <c r="D184" s="132">
        <f>VLOOKUP(A184,COVID!$A$2:$B$299,2,0)</f>
        <v>80000</v>
      </c>
      <c r="E184" s="132"/>
      <c r="F184" s="132"/>
      <c r="G184" s="132"/>
      <c r="H184" s="132">
        <f t="shared" si="6"/>
        <v>0</v>
      </c>
      <c r="I184" s="133"/>
    </row>
    <row r="185" spans="1:9" x14ac:dyDescent="0.2">
      <c r="A185" s="3" t="s">
        <v>816</v>
      </c>
      <c r="B185" s="145">
        <v>2021</v>
      </c>
      <c r="C185" s="132">
        <v>80000</v>
      </c>
      <c r="D185" s="132">
        <f>VLOOKUP(A185,COVID!$A$2:$B$299,2,0)</f>
        <v>80000</v>
      </c>
      <c r="E185" s="132"/>
      <c r="F185" s="132"/>
      <c r="G185" s="132"/>
      <c r="H185" s="132">
        <f t="shared" si="6"/>
        <v>0</v>
      </c>
      <c r="I185" s="133"/>
    </row>
    <row r="186" spans="1:9" x14ac:dyDescent="0.2">
      <c r="A186" s="3" t="s">
        <v>820</v>
      </c>
      <c r="B186" s="145">
        <v>2021</v>
      </c>
      <c r="C186" s="132">
        <v>80000</v>
      </c>
      <c r="D186" s="132">
        <f>VLOOKUP(A186,COVID!$A$2:$B$299,2,0)</f>
        <v>80000</v>
      </c>
      <c r="E186" s="132"/>
      <c r="F186" s="132"/>
      <c r="G186" s="132"/>
      <c r="H186" s="132">
        <f t="shared" si="6"/>
        <v>0</v>
      </c>
      <c r="I186" s="133"/>
    </row>
    <row r="187" spans="1:9" x14ac:dyDescent="0.2">
      <c r="A187" s="3" t="s">
        <v>824</v>
      </c>
      <c r="B187" s="145">
        <v>2021</v>
      </c>
      <c r="C187" s="132">
        <v>80000</v>
      </c>
      <c r="D187" s="132">
        <f>VLOOKUP(A187,COVID!$A$2:$B$299,2,0)</f>
        <v>80000</v>
      </c>
      <c r="E187" s="132"/>
      <c r="F187" s="132"/>
      <c r="G187" s="132"/>
      <c r="H187" s="132">
        <f t="shared" si="6"/>
        <v>0</v>
      </c>
      <c r="I187" s="133"/>
    </row>
    <row r="188" spans="1:9" x14ac:dyDescent="0.2">
      <c r="A188" s="3" t="s">
        <v>533</v>
      </c>
      <c r="B188" s="145">
        <v>2021</v>
      </c>
      <c r="C188" s="132">
        <v>80000</v>
      </c>
      <c r="D188" s="132">
        <f>VLOOKUP(A188,COVID!$A$2:$B$299,2,0)</f>
        <v>80000</v>
      </c>
      <c r="E188" s="132"/>
      <c r="F188" s="132"/>
      <c r="G188" s="132"/>
      <c r="H188" s="132">
        <f t="shared" si="6"/>
        <v>0</v>
      </c>
      <c r="I188" s="133"/>
    </row>
    <row r="189" spans="1:9" x14ac:dyDescent="0.2">
      <c r="A189" s="3" t="s">
        <v>803</v>
      </c>
      <c r="B189" s="145">
        <v>2021</v>
      </c>
      <c r="C189" s="132">
        <v>80000</v>
      </c>
      <c r="D189" s="132">
        <f>VLOOKUP(A189,COVID!$A$2:$B$299,2,0)</f>
        <v>80000</v>
      </c>
      <c r="E189" s="132"/>
      <c r="F189" s="132"/>
      <c r="G189" s="132"/>
      <c r="H189" s="132">
        <f t="shared" si="6"/>
        <v>0</v>
      </c>
      <c r="I189" s="133"/>
    </row>
    <row r="190" spans="1:9" x14ac:dyDescent="0.2">
      <c r="A190" s="3" t="s">
        <v>858</v>
      </c>
      <c r="B190" s="145">
        <v>2021</v>
      </c>
      <c r="C190" s="132">
        <v>80000</v>
      </c>
      <c r="D190" s="132">
        <f>VLOOKUP(A190,COVID!$A$2:$B$299,2,0)</f>
        <v>80000</v>
      </c>
      <c r="E190" s="132"/>
      <c r="F190" s="132"/>
      <c r="G190" s="132"/>
      <c r="H190" s="132">
        <f t="shared" si="6"/>
        <v>0</v>
      </c>
      <c r="I190" s="133"/>
    </row>
    <row r="191" spans="1:9" x14ac:dyDescent="0.2">
      <c r="A191" s="3" t="s">
        <v>862</v>
      </c>
      <c r="B191" s="145">
        <v>2021</v>
      </c>
      <c r="C191" s="132">
        <v>80000</v>
      </c>
      <c r="D191" s="132">
        <f>VLOOKUP(A191,COVID!$A$2:$B$299,2,0)</f>
        <v>80000</v>
      </c>
      <c r="E191" s="132"/>
      <c r="F191" s="132"/>
      <c r="G191" s="132"/>
      <c r="H191" s="132">
        <f t="shared" si="6"/>
        <v>0</v>
      </c>
      <c r="I191" s="133"/>
    </row>
    <row r="192" spans="1:9" x14ac:dyDescent="0.2">
      <c r="A192" s="3" t="s">
        <v>874</v>
      </c>
      <c r="B192" s="145">
        <v>2021</v>
      </c>
      <c r="C192" s="132">
        <v>80000</v>
      </c>
      <c r="D192" s="132">
        <f>VLOOKUP(A192,COVID!$A$2:$B$299,2,0)</f>
        <v>80000</v>
      </c>
      <c r="E192" s="132"/>
      <c r="F192" s="132"/>
      <c r="G192" s="132"/>
      <c r="H192" s="132">
        <f t="shared" si="6"/>
        <v>0</v>
      </c>
      <c r="I192" s="133"/>
    </row>
    <row r="193" spans="1:9" x14ac:dyDescent="0.2">
      <c r="A193" s="3" t="s">
        <v>870</v>
      </c>
      <c r="B193" s="145">
        <v>2021</v>
      </c>
      <c r="C193" s="132">
        <v>80000</v>
      </c>
      <c r="D193" s="132">
        <f>VLOOKUP(A193,COVID!$A$2:$B$299,2,0)</f>
        <v>80000</v>
      </c>
      <c r="E193" s="132"/>
      <c r="F193" s="132"/>
      <c r="G193" s="132"/>
      <c r="H193" s="132">
        <f t="shared" si="6"/>
        <v>0</v>
      </c>
      <c r="I193" s="133"/>
    </row>
    <row r="194" spans="1:9" x14ac:dyDescent="0.2">
      <c r="A194" s="3" t="s">
        <v>882</v>
      </c>
      <c r="B194" s="145">
        <v>2021</v>
      </c>
      <c r="C194" s="132">
        <v>80000</v>
      </c>
      <c r="D194" s="132">
        <f>VLOOKUP(A194,COVID!$A$2:$B$299,2,0)</f>
        <v>80000</v>
      </c>
      <c r="E194" s="132"/>
      <c r="F194" s="132"/>
      <c r="G194" s="132"/>
      <c r="H194" s="132">
        <f t="shared" si="6"/>
        <v>0</v>
      </c>
      <c r="I194" s="133"/>
    </row>
    <row r="195" spans="1:9" x14ac:dyDescent="0.2">
      <c r="A195" s="3" t="s">
        <v>886</v>
      </c>
      <c r="B195" s="145">
        <v>2021</v>
      </c>
      <c r="C195" s="132">
        <v>80000</v>
      </c>
      <c r="D195" s="132">
        <f>VLOOKUP(A195,COVID!$A$2:$B$299,2,0)</f>
        <v>80000</v>
      </c>
      <c r="E195" s="132"/>
      <c r="F195" s="132"/>
      <c r="G195" s="132"/>
      <c r="H195" s="132">
        <f t="shared" ref="H195:H258" si="8">+C195-SUM(D195:G195)</f>
        <v>0</v>
      </c>
      <c r="I195" s="133"/>
    </row>
    <row r="196" spans="1:9" x14ac:dyDescent="0.2">
      <c r="A196" s="3" t="s">
        <v>866</v>
      </c>
      <c r="B196" s="145">
        <v>2021</v>
      </c>
      <c r="C196" s="132">
        <v>80000</v>
      </c>
      <c r="D196" s="132">
        <f>VLOOKUP(A196,COVID!$A$2:$B$299,2,0)</f>
        <v>80000</v>
      </c>
      <c r="E196" s="132"/>
      <c r="F196" s="132"/>
      <c r="G196" s="132"/>
      <c r="H196" s="132">
        <f t="shared" si="8"/>
        <v>0</v>
      </c>
      <c r="I196" s="133"/>
    </row>
    <row r="197" spans="1:9" x14ac:dyDescent="0.2">
      <c r="A197" s="3" t="s">
        <v>890</v>
      </c>
      <c r="B197" s="145">
        <v>2021</v>
      </c>
      <c r="C197" s="132">
        <v>80000</v>
      </c>
      <c r="D197" s="132">
        <f>VLOOKUP(A197,COVID!$A$2:$B$299,2,0)</f>
        <v>80000</v>
      </c>
      <c r="E197" s="132"/>
      <c r="F197" s="132"/>
      <c r="G197" s="132"/>
      <c r="H197" s="132">
        <f t="shared" si="8"/>
        <v>0</v>
      </c>
      <c r="I197" s="133"/>
    </row>
    <row r="198" spans="1:9" x14ac:dyDescent="0.2">
      <c r="A198" s="3" t="s">
        <v>1785</v>
      </c>
      <c r="B198" s="145">
        <v>2021</v>
      </c>
      <c r="C198" s="132">
        <v>80000</v>
      </c>
      <c r="D198" s="132">
        <f>VLOOKUP(A198,COVID!$A$2:$B$299,2,0)</f>
        <v>80000</v>
      </c>
      <c r="E198" s="132"/>
      <c r="F198" s="132"/>
      <c r="G198" s="132"/>
      <c r="H198" s="132">
        <f t="shared" si="8"/>
        <v>0</v>
      </c>
      <c r="I198" s="133"/>
    </row>
    <row r="199" spans="1:9" x14ac:dyDescent="0.2">
      <c r="A199" s="3" t="s">
        <v>916</v>
      </c>
      <c r="B199" s="145">
        <v>2021</v>
      </c>
      <c r="C199" s="132">
        <v>80000</v>
      </c>
      <c r="D199" s="132">
        <f>VLOOKUP(A199,COVID!$A$2:$B$299,2,0)</f>
        <v>80000</v>
      </c>
      <c r="E199" s="132"/>
      <c r="F199" s="132"/>
      <c r="G199" s="132"/>
      <c r="H199" s="132">
        <f t="shared" si="8"/>
        <v>0</v>
      </c>
      <c r="I199" s="133"/>
    </row>
    <row r="200" spans="1:9" x14ac:dyDescent="0.2">
      <c r="A200" s="3" t="s">
        <v>929</v>
      </c>
      <c r="B200" s="145">
        <v>2021</v>
      </c>
      <c r="C200" s="132">
        <v>80000</v>
      </c>
      <c r="D200" s="132">
        <f>VLOOKUP(A200,COVID!$A$2:$B$299,2,0)</f>
        <v>80000</v>
      </c>
      <c r="E200" s="132"/>
      <c r="F200" s="132"/>
      <c r="G200" s="132"/>
      <c r="H200" s="132">
        <f t="shared" si="8"/>
        <v>0</v>
      </c>
      <c r="I200" s="133"/>
    </row>
    <row r="201" spans="1:9" x14ac:dyDescent="0.2">
      <c r="A201" s="3" t="s">
        <v>1781</v>
      </c>
      <c r="B201" s="145">
        <v>2021</v>
      </c>
      <c r="C201" s="132">
        <v>80000</v>
      </c>
      <c r="D201" s="132">
        <f>VLOOKUP(A201,COVID!$A$2:$B$299,2,0)</f>
        <v>80000</v>
      </c>
      <c r="E201" s="132"/>
      <c r="F201" s="132"/>
      <c r="G201" s="132"/>
      <c r="H201" s="132">
        <f t="shared" si="8"/>
        <v>0</v>
      </c>
      <c r="I201" s="133"/>
    </row>
    <row r="202" spans="1:9" x14ac:dyDescent="0.2">
      <c r="A202" s="3" t="s">
        <v>920</v>
      </c>
      <c r="B202" s="145">
        <v>2021</v>
      </c>
      <c r="C202" s="132">
        <v>80000</v>
      </c>
      <c r="D202" s="132">
        <f>VLOOKUP(A202,COVID!$A$2:$B$299,2,0)</f>
        <v>80000</v>
      </c>
      <c r="E202" s="132"/>
      <c r="F202" s="132"/>
      <c r="G202" s="132"/>
      <c r="H202" s="132">
        <f t="shared" si="8"/>
        <v>0</v>
      </c>
      <c r="I202" s="133"/>
    </row>
    <row r="203" spans="1:9" x14ac:dyDescent="0.2">
      <c r="A203" s="3" t="s">
        <v>933</v>
      </c>
      <c r="B203" s="145">
        <v>2021</v>
      </c>
      <c r="C203" s="132">
        <v>80000</v>
      </c>
      <c r="D203" s="132">
        <f>VLOOKUP(A203,COVID!$A$2:$B$299,2,0)</f>
        <v>80000</v>
      </c>
      <c r="E203" s="132"/>
      <c r="F203" s="132"/>
      <c r="G203" s="132"/>
      <c r="H203" s="132">
        <f t="shared" si="8"/>
        <v>0</v>
      </c>
      <c r="I203" s="133"/>
    </row>
    <row r="204" spans="1:9" x14ac:dyDescent="0.2">
      <c r="A204" s="3" t="s">
        <v>925</v>
      </c>
      <c r="B204" s="145">
        <v>2021</v>
      </c>
      <c r="C204" s="132">
        <v>80000</v>
      </c>
      <c r="D204" s="132">
        <f>VLOOKUP(A204,COVID!$A$2:$B$299,2,0)</f>
        <v>80000</v>
      </c>
      <c r="E204" s="132"/>
      <c r="F204" s="132"/>
      <c r="G204" s="132"/>
      <c r="H204" s="132">
        <f t="shared" si="8"/>
        <v>0</v>
      </c>
      <c r="I204" s="133"/>
    </row>
    <row r="205" spans="1:9" x14ac:dyDescent="0.2">
      <c r="A205" s="3" t="s">
        <v>937</v>
      </c>
      <c r="B205" s="145">
        <v>2021</v>
      </c>
      <c r="C205" s="132">
        <v>80000</v>
      </c>
      <c r="D205" s="132">
        <f>VLOOKUP(A205,COVID!$A$2:$B$299,2,0)</f>
        <v>80000</v>
      </c>
      <c r="E205" s="132"/>
      <c r="F205" s="132"/>
      <c r="G205" s="132"/>
      <c r="H205" s="132">
        <f t="shared" si="8"/>
        <v>0</v>
      </c>
      <c r="I205" s="133"/>
    </row>
    <row r="206" spans="1:9" x14ac:dyDescent="0.2">
      <c r="A206" s="3" t="s">
        <v>941</v>
      </c>
      <c r="B206" s="145">
        <v>2021</v>
      </c>
      <c r="C206" s="132">
        <v>80000</v>
      </c>
      <c r="D206" s="132">
        <f>VLOOKUP(A206,COVID!$A$2:$B$299,2,0)</f>
        <v>80000</v>
      </c>
      <c r="E206" s="132"/>
      <c r="F206" s="132"/>
      <c r="G206" s="132"/>
      <c r="H206" s="132">
        <f t="shared" si="8"/>
        <v>0</v>
      </c>
      <c r="I206" s="133"/>
    </row>
    <row r="207" spans="1:9" x14ac:dyDescent="0.2">
      <c r="A207" s="3" t="s">
        <v>1968</v>
      </c>
      <c r="B207" s="145">
        <v>2021</v>
      </c>
      <c r="C207" s="132">
        <v>80000</v>
      </c>
      <c r="D207" s="132"/>
      <c r="E207" s="132"/>
      <c r="F207" s="132">
        <f>+C207</f>
        <v>80000</v>
      </c>
      <c r="G207" s="132"/>
      <c r="H207" s="132">
        <f t="shared" si="8"/>
        <v>0</v>
      </c>
      <c r="I207" s="133"/>
    </row>
    <row r="208" spans="1:9" x14ac:dyDescent="0.2">
      <c r="A208" s="3" t="s">
        <v>945</v>
      </c>
      <c r="B208" s="145">
        <v>2021</v>
      </c>
      <c r="C208" s="132">
        <v>80000</v>
      </c>
      <c r="D208" s="132">
        <f>VLOOKUP(A208,COVID!$A$2:$B$299,2,0)</f>
        <v>80000</v>
      </c>
      <c r="E208" s="132"/>
      <c r="F208" s="132"/>
      <c r="G208" s="132"/>
      <c r="H208" s="132">
        <f t="shared" si="8"/>
        <v>0</v>
      </c>
      <c r="I208" s="133"/>
    </row>
    <row r="209" spans="1:9" x14ac:dyDescent="0.2">
      <c r="A209" s="3" t="s">
        <v>949</v>
      </c>
      <c r="B209" s="145">
        <v>2021</v>
      </c>
      <c r="C209" s="132">
        <v>80000</v>
      </c>
      <c r="D209" s="132">
        <f>VLOOKUP(A209,COVID!$A$2:$B$299,2,0)</f>
        <v>80000</v>
      </c>
      <c r="E209" s="132"/>
      <c r="F209" s="132"/>
      <c r="G209" s="132"/>
      <c r="H209" s="132">
        <f t="shared" si="8"/>
        <v>0</v>
      </c>
      <c r="I209" s="133"/>
    </row>
    <row r="210" spans="1:9" x14ac:dyDescent="0.2">
      <c r="A210" s="3" t="s">
        <v>953</v>
      </c>
      <c r="B210" s="145">
        <v>2021</v>
      </c>
      <c r="C210" s="132">
        <v>80000</v>
      </c>
      <c r="D210" s="132">
        <f>VLOOKUP(A210,COVID!$A$2:$B$299,2,0)</f>
        <v>80000</v>
      </c>
      <c r="E210" s="132"/>
      <c r="F210" s="132"/>
      <c r="G210" s="132"/>
      <c r="H210" s="132">
        <f t="shared" si="8"/>
        <v>0</v>
      </c>
      <c r="I210" s="133"/>
    </row>
    <row r="211" spans="1:9" x14ac:dyDescent="0.2">
      <c r="A211" s="3" t="s">
        <v>955</v>
      </c>
      <c r="B211" s="145">
        <v>2021</v>
      </c>
      <c r="C211" s="132">
        <v>80000</v>
      </c>
      <c r="D211" s="132">
        <f>VLOOKUP(A211,COVID!$A$2:$B$299,2,0)</f>
        <v>80000</v>
      </c>
      <c r="E211" s="132"/>
      <c r="F211" s="132"/>
      <c r="G211" s="132"/>
      <c r="H211" s="132">
        <f t="shared" si="8"/>
        <v>0</v>
      </c>
      <c r="I211" s="133"/>
    </row>
    <row r="212" spans="1:9" x14ac:dyDescent="0.2">
      <c r="A212" s="135">
        <v>500064</v>
      </c>
      <c r="B212" s="145">
        <v>2021</v>
      </c>
      <c r="C212" s="125">
        <v>478630</v>
      </c>
      <c r="D212" s="125"/>
      <c r="E212" s="125"/>
      <c r="F212" s="125"/>
      <c r="G212" s="125"/>
      <c r="H212" s="125">
        <f t="shared" si="8"/>
        <v>478630</v>
      </c>
      <c r="I212" s="13" t="s">
        <v>2681</v>
      </c>
    </row>
    <row r="213" spans="1:9" x14ac:dyDescent="0.2">
      <c r="A213" s="26">
        <v>500065</v>
      </c>
      <c r="B213" s="145">
        <v>2021</v>
      </c>
      <c r="C213" s="125">
        <v>17644120</v>
      </c>
      <c r="D213" s="125"/>
      <c r="E213" s="125"/>
      <c r="F213" s="125"/>
      <c r="G213" s="125"/>
      <c r="H213" s="125">
        <f t="shared" si="8"/>
        <v>17644120</v>
      </c>
      <c r="I213" s="13" t="s">
        <v>2681</v>
      </c>
    </row>
    <row r="214" spans="1:9" x14ac:dyDescent="0.2">
      <c r="A214" s="3" t="s">
        <v>976</v>
      </c>
      <c r="B214" s="145">
        <v>2021</v>
      </c>
      <c r="C214" s="124">
        <v>80000</v>
      </c>
      <c r="D214" s="132">
        <f>VLOOKUP(A214,COVID!$A$2:$B$299,2,0)</f>
        <v>80000</v>
      </c>
      <c r="E214" s="132"/>
      <c r="F214" s="132"/>
      <c r="G214" s="132"/>
      <c r="H214" s="132">
        <f t="shared" si="8"/>
        <v>0</v>
      </c>
      <c r="I214" s="133"/>
    </row>
    <row r="215" spans="1:9" x14ac:dyDescent="0.2">
      <c r="A215" s="3" t="s">
        <v>981</v>
      </c>
      <c r="B215" s="145">
        <v>2021</v>
      </c>
      <c r="C215" s="124">
        <v>80000</v>
      </c>
      <c r="D215" s="132">
        <f>VLOOKUP(A215,COVID!$A$2:$B$299,2,0)</f>
        <v>80000</v>
      </c>
      <c r="E215" s="132"/>
      <c r="F215" s="132"/>
      <c r="G215" s="132"/>
      <c r="H215" s="132">
        <f t="shared" si="8"/>
        <v>0</v>
      </c>
      <c r="I215" s="133"/>
    </row>
    <row r="216" spans="1:9" x14ac:dyDescent="0.2">
      <c r="A216" s="3" t="s">
        <v>1076</v>
      </c>
      <c r="B216" s="145">
        <v>2021</v>
      </c>
      <c r="C216" s="124">
        <v>80000</v>
      </c>
      <c r="D216" s="132">
        <f>VLOOKUP(A216,COVID!$A$2:$B$299,2,0)</f>
        <v>80000</v>
      </c>
      <c r="E216" s="132"/>
      <c r="F216" s="132"/>
      <c r="G216" s="132"/>
      <c r="H216" s="132">
        <f t="shared" si="8"/>
        <v>0</v>
      </c>
      <c r="I216" s="133"/>
    </row>
    <row r="217" spans="1:9" x14ac:dyDescent="0.2">
      <c r="A217" s="3" t="s">
        <v>1178</v>
      </c>
      <c r="B217" s="145">
        <v>2021</v>
      </c>
      <c r="C217" s="124">
        <v>80000</v>
      </c>
      <c r="D217" s="132">
        <f>VLOOKUP(A217,COVID!$A$2:$B$299,2,0)</f>
        <v>80000</v>
      </c>
      <c r="E217" s="132"/>
      <c r="F217" s="132"/>
      <c r="G217" s="132"/>
      <c r="H217" s="132">
        <f t="shared" si="8"/>
        <v>0</v>
      </c>
      <c r="I217" s="133"/>
    </row>
    <row r="218" spans="1:9" x14ac:dyDescent="0.2">
      <c r="A218" s="3" t="s">
        <v>957</v>
      </c>
      <c r="B218" s="145">
        <v>2021</v>
      </c>
      <c r="C218" s="124">
        <v>80000</v>
      </c>
      <c r="D218" s="132">
        <f>VLOOKUP(A218,COVID!$A$2:$B$299,2,0)</f>
        <v>80000</v>
      </c>
      <c r="E218" s="132"/>
      <c r="F218" s="132"/>
      <c r="G218" s="132"/>
      <c r="H218" s="132">
        <f t="shared" si="8"/>
        <v>0</v>
      </c>
      <c r="I218" s="133"/>
    </row>
    <row r="219" spans="1:9" x14ac:dyDescent="0.2">
      <c r="A219" s="3" t="s">
        <v>963</v>
      </c>
      <c r="B219" s="145">
        <v>2021</v>
      </c>
      <c r="C219" s="124">
        <v>80000</v>
      </c>
      <c r="D219" s="132">
        <f>VLOOKUP(A219,COVID!$A$2:$B$299,2,0)</f>
        <v>80000</v>
      </c>
      <c r="E219" s="132"/>
      <c r="F219" s="132"/>
      <c r="G219" s="132"/>
      <c r="H219" s="132">
        <f t="shared" si="8"/>
        <v>0</v>
      </c>
      <c r="I219" s="133"/>
    </row>
    <row r="220" spans="1:9" x14ac:dyDescent="0.2">
      <c r="A220" s="3" t="s">
        <v>968</v>
      </c>
      <c r="B220" s="145">
        <v>2021</v>
      </c>
      <c r="C220" s="124">
        <v>80000</v>
      </c>
      <c r="D220" s="132">
        <f>VLOOKUP(A220,COVID!$A$2:$B$299,2,0)</f>
        <v>80000</v>
      </c>
      <c r="E220" s="132"/>
      <c r="F220" s="132"/>
      <c r="G220" s="132"/>
      <c r="H220" s="132">
        <f t="shared" si="8"/>
        <v>0</v>
      </c>
      <c r="I220" s="133"/>
    </row>
    <row r="221" spans="1:9" x14ac:dyDescent="0.2">
      <c r="A221" s="3" t="s">
        <v>971</v>
      </c>
      <c r="B221" s="145">
        <v>2021</v>
      </c>
      <c r="C221" s="124">
        <v>80000</v>
      </c>
      <c r="D221" s="132">
        <f>VLOOKUP(A221,COVID!$A$2:$B$299,2,0)</f>
        <v>80000</v>
      </c>
      <c r="E221" s="132"/>
      <c r="F221" s="132"/>
      <c r="G221" s="132"/>
      <c r="H221" s="132">
        <f t="shared" si="8"/>
        <v>0</v>
      </c>
      <c r="I221" s="133"/>
    </row>
    <row r="222" spans="1:9" x14ac:dyDescent="0.2">
      <c r="A222" s="3" t="s">
        <v>1969</v>
      </c>
      <c r="B222" s="145">
        <v>2021</v>
      </c>
      <c r="C222" s="124">
        <v>80000</v>
      </c>
      <c r="D222" s="132"/>
      <c r="E222" s="132"/>
      <c r="F222" s="132">
        <f>+C222</f>
        <v>80000</v>
      </c>
      <c r="G222" s="132"/>
      <c r="H222" s="132">
        <f t="shared" si="8"/>
        <v>0</v>
      </c>
      <c r="I222" s="133"/>
    </row>
    <row r="223" spans="1:9" x14ac:dyDescent="0.2">
      <c r="A223" s="3" t="s">
        <v>985</v>
      </c>
      <c r="B223" s="145">
        <v>2021</v>
      </c>
      <c r="C223" s="124">
        <v>80000</v>
      </c>
      <c r="D223" s="132">
        <f>VLOOKUP(A223,COVID!$A$2:$B$299,2,0)</f>
        <v>80000</v>
      </c>
      <c r="E223" s="132"/>
      <c r="F223" s="132"/>
      <c r="G223" s="132"/>
      <c r="H223" s="132">
        <f t="shared" si="8"/>
        <v>0</v>
      </c>
      <c r="I223" s="133"/>
    </row>
    <row r="224" spans="1:9" x14ac:dyDescent="0.2">
      <c r="A224" s="3" t="s">
        <v>990</v>
      </c>
      <c r="B224" s="145">
        <v>2021</v>
      </c>
      <c r="C224" s="124">
        <v>80000</v>
      </c>
      <c r="D224" s="132">
        <f>VLOOKUP(A224,COVID!$A$2:$B$299,2,0)</f>
        <v>80000</v>
      </c>
      <c r="E224" s="132"/>
      <c r="F224" s="132"/>
      <c r="G224" s="132"/>
      <c r="H224" s="132">
        <f t="shared" si="8"/>
        <v>0</v>
      </c>
      <c r="I224" s="133"/>
    </row>
    <row r="225" spans="1:9" x14ac:dyDescent="0.2">
      <c r="A225" s="3" t="s">
        <v>996</v>
      </c>
      <c r="B225" s="145">
        <v>2021</v>
      </c>
      <c r="C225" s="124">
        <v>80000</v>
      </c>
      <c r="D225" s="132">
        <f>VLOOKUP(A225,COVID!$A$2:$B$299,2,0)</f>
        <v>80000</v>
      </c>
      <c r="E225" s="132"/>
      <c r="F225" s="132"/>
      <c r="G225" s="132"/>
      <c r="H225" s="132">
        <f t="shared" si="8"/>
        <v>0</v>
      </c>
      <c r="I225" s="133"/>
    </row>
    <row r="226" spans="1:9" x14ac:dyDescent="0.2">
      <c r="A226" s="3" t="s">
        <v>1000</v>
      </c>
      <c r="B226" s="145">
        <v>2021</v>
      </c>
      <c r="C226" s="124">
        <v>80000</v>
      </c>
      <c r="D226" s="132">
        <f>VLOOKUP(A226,COVID!$A$2:$B$299,2,0)</f>
        <v>80000</v>
      </c>
      <c r="E226" s="132"/>
      <c r="F226" s="132"/>
      <c r="G226" s="132"/>
      <c r="H226" s="132">
        <f t="shared" si="8"/>
        <v>0</v>
      </c>
      <c r="I226" s="133"/>
    </row>
    <row r="227" spans="1:9" x14ac:dyDescent="0.2">
      <c r="A227" s="3" t="s">
        <v>1789</v>
      </c>
      <c r="B227" s="145">
        <v>2021</v>
      </c>
      <c r="C227" s="124">
        <v>80000</v>
      </c>
      <c r="D227" s="132">
        <f>VLOOKUP(A227,COVID!$A$2:$B$299,2,0)</f>
        <v>80000</v>
      </c>
      <c r="E227" s="132"/>
      <c r="F227" s="132"/>
      <c r="G227" s="132"/>
      <c r="H227" s="132">
        <f t="shared" si="8"/>
        <v>0</v>
      </c>
      <c r="I227" s="133"/>
    </row>
    <row r="228" spans="1:9" x14ac:dyDescent="0.2">
      <c r="A228" s="3" t="s">
        <v>1005</v>
      </c>
      <c r="B228" s="145">
        <v>2021</v>
      </c>
      <c r="C228" s="124">
        <v>80000</v>
      </c>
      <c r="D228" s="132">
        <f>VLOOKUP(A228,COVID!$A$2:$B$299,2,0)</f>
        <v>80000</v>
      </c>
      <c r="E228" s="132"/>
      <c r="F228" s="132"/>
      <c r="G228" s="132"/>
      <c r="H228" s="132">
        <f t="shared" si="8"/>
        <v>0</v>
      </c>
      <c r="I228" s="133"/>
    </row>
    <row r="229" spans="1:9" x14ac:dyDescent="0.2">
      <c r="A229" s="3" t="s">
        <v>1009</v>
      </c>
      <c r="B229" s="145">
        <v>2021</v>
      </c>
      <c r="C229" s="124">
        <v>80000</v>
      </c>
      <c r="D229" s="132">
        <f>VLOOKUP(A229,COVID!$A$2:$B$299,2,0)</f>
        <v>80000</v>
      </c>
      <c r="E229" s="132"/>
      <c r="F229" s="132"/>
      <c r="G229" s="132"/>
      <c r="H229" s="132">
        <f t="shared" si="8"/>
        <v>0</v>
      </c>
      <c r="I229" s="133"/>
    </row>
    <row r="230" spans="1:9" x14ac:dyDescent="0.2">
      <c r="A230" s="3" t="s">
        <v>1012</v>
      </c>
      <c r="B230" s="145">
        <v>2021</v>
      </c>
      <c r="C230" s="124">
        <v>80000</v>
      </c>
      <c r="D230" s="132">
        <f>VLOOKUP(A230,COVID!$A$2:$B$299,2,0)</f>
        <v>80000</v>
      </c>
      <c r="E230" s="132"/>
      <c r="F230" s="132"/>
      <c r="G230" s="132"/>
      <c r="H230" s="132">
        <f t="shared" si="8"/>
        <v>0</v>
      </c>
      <c r="I230" s="133"/>
    </row>
    <row r="231" spans="1:9" x14ac:dyDescent="0.2">
      <c r="A231" s="3" t="s">
        <v>1017</v>
      </c>
      <c r="B231" s="145">
        <v>2021</v>
      </c>
      <c r="C231" s="124">
        <v>80000</v>
      </c>
      <c r="D231" s="132">
        <f>VLOOKUP(A231,COVID!$A$2:$B$299,2,0)</f>
        <v>80000</v>
      </c>
      <c r="E231" s="132"/>
      <c r="F231" s="132"/>
      <c r="G231" s="132"/>
      <c r="H231" s="132">
        <f t="shared" si="8"/>
        <v>0</v>
      </c>
      <c r="I231" s="133"/>
    </row>
    <row r="232" spans="1:9" x14ac:dyDescent="0.2">
      <c r="A232" s="3" t="s">
        <v>1022</v>
      </c>
      <c r="B232" s="145">
        <v>2021</v>
      </c>
      <c r="C232" s="124">
        <v>80000</v>
      </c>
      <c r="D232" s="132">
        <f>VLOOKUP(A232,COVID!$A$2:$B$299,2,0)</f>
        <v>80000</v>
      </c>
      <c r="E232" s="132"/>
      <c r="F232" s="132"/>
      <c r="G232" s="132"/>
      <c r="H232" s="132">
        <f t="shared" si="8"/>
        <v>0</v>
      </c>
      <c r="I232" s="133"/>
    </row>
    <row r="233" spans="1:9" x14ac:dyDescent="0.2">
      <c r="A233" s="3" t="s">
        <v>1027</v>
      </c>
      <c r="B233" s="145">
        <v>2021</v>
      </c>
      <c r="C233" s="124">
        <v>80000</v>
      </c>
      <c r="D233" s="132">
        <f>VLOOKUP(A233,COVID!$A$2:$B$299,2,0)</f>
        <v>80000</v>
      </c>
      <c r="E233" s="132"/>
      <c r="F233" s="132"/>
      <c r="G233" s="132"/>
      <c r="H233" s="132">
        <f t="shared" si="8"/>
        <v>0</v>
      </c>
      <c r="I233" s="133"/>
    </row>
    <row r="234" spans="1:9" x14ac:dyDescent="0.2">
      <c r="A234" s="3" t="s">
        <v>1032</v>
      </c>
      <c r="B234" s="145">
        <v>2021</v>
      </c>
      <c r="C234" s="124">
        <v>80000</v>
      </c>
      <c r="D234" s="132">
        <f>VLOOKUP(A234,COVID!$A$2:$B$299,2,0)</f>
        <v>80000</v>
      </c>
      <c r="E234" s="132"/>
      <c r="F234" s="132"/>
      <c r="G234" s="132"/>
      <c r="H234" s="132">
        <f t="shared" si="8"/>
        <v>0</v>
      </c>
      <c r="I234" s="133"/>
    </row>
    <row r="235" spans="1:9" x14ac:dyDescent="0.2">
      <c r="A235" s="3" t="s">
        <v>1036</v>
      </c>
      <c r="B235" s="145">
        <v>2021</v>
      </c>
      <c r="C235" s="124">
        <v>80000</v>
      </c>
      <c r="D235" s="132">
        <f>VLOOKUP(A235,COVID!$A$2:$B$299,2,0)</f>
        <v>80000</v>
      </c>
      <c r="E235" s="132"/>
      <c r="F235" s="132"/>
      <c r="G235" s="132"/>
      <c r="H235" s="132">
        <f t="shared" si="8"/>
        <v>0</v>
      </c>
      <c r="I235" s="133"/>
    </row>
    <row r="236" spans="1:9" x14ac:dyDescent="0.2">
      <c r="A236" s="3" t="s">
        <v>1041</v>
      </c>
      <c r="B236" s="145">
        <v>2021</v>
      </c>
      <c r="C236" s="124">
        <v>80000</v>
      </c>
      <c r="D236" s="132">
        <f>VLOOKUP(A236,COVID!$A$2:$B$299,2,0)</f>
        <v>80000</v>
      </c>
      <c r="E236" s="132"/>
      <c r="F236" s="132"/>
      <c r="G236" s="132"/>
      <c r="H236" s="132">
        <f t="shared" si="8"/>
        <v>0</v>
      </c>
      <c r="I236" s="133"/>
    </row>
    <row r="237" spans="1:9" x14ac:dyDescent="0.2">
      <c r="A237" s="3" t="s">
        <v>1046</v>
      </c>
      <c r="B237" s="145">
        <v>2021</v>
      </c>
      <c r="C237" s="124">
        <v>80000</v>
      </c>
      <c r="D237" s="132">
        <f>VLOOKUP(A237,COVID!$A$2:$B$299,2,0)</f>
        <v>80000</v>
      </c>
      <c r="E237" s="132"/>
      <c r="F237" s="132"/>
      <c r="G237" s="132"/>
      <c r="H237" s="132">
        <f t="shared" si="8"/>
        <v>0</v>
      </c>
      <c r="I237" s="133"/>
    </row>
    <row r="238" spans="1:9" x14ac:dyDescent="0.2">
      <c r="A238" s="3" t="s">
        <v>1051</v>
      </c>
      <c r="B238" s="145">
        <v>2021</v>
      </c>
      <c r="C238" s="124">
        <v>80000</v>
      </c>
      <c r="D238" s="132">
        <f>VLOOKUP(A238,COVID!$A$2:$B$299,2,0)</f>
        <v>80000</v>
      </c>
      <c r="E238" s="132"/>
      <c r="F238" s="132"/>
      <c r="G238" s="132"/>
      <c r="H238" s="132">
        <f t="shared" si="8"/>
        <v>0</v>
      </c>
      <c r="I238" s="133"/>
    </row>
    <row r="239" spans="1:9" x14ac:dyDescent="0.2">
      <c r="A239" s="3" t="s">
        <v>1056</v>
      </c>
      <c r="B239" s="145">
        <v>2021</v>
      </c>
      <c r="C239" s="124">
        <v>80000</v>
      </c>
      <c r="D239" s="132">
        <f>VLOOKUP(A239,COVID!$A$2:$B$299,2,0)</f>
        <v>80000</v>
      </c>
      <c r="E239" s="132"/>
      <c r="F239" s="132"/>
      <c r="G239" s="132"/>
      <c r="H239" s="132">
        <f t="shared" si="8"/>
        <v>0</v>
      </c>
      <c r="I239" s="133"/>
    </row>
    <row r="240" spans="1:9" x14ac:dyDescent="0.2">
      <c r="A240" s="3" t="s">
        <v>1061</v>
      </c>
      <c r="B240" s="145">
        <v>2021</v>
      </c>
      <c r="C240" s="124">
        <v>80000</v>
      </c>
      <c r="D240" s="132">
        <f>VLOOKUP(A240,COVID!$A$2:$B$299,2,0)</f>
        <v>80000</v>
      </c>
      <c r="E240" s="132"/>
      <c r="F240" s="132"/>
      <c r="G240" s="132"/>
      <c r="H240" s="132">
        <f t="shared" si="8"/>
        <v>0</v>
      </c>
      <c r="I240" s="133"/>
    </row>
    <row r="241" spans="1:9" x14ac:dyDescent="0.2">
      <c r="A241" s="3" t="s">
        <v>1066</v>
      </c>
      <c r="B241" s="145">
        <v>2021</v>
      </c>
      <c r="C241" s="124">
        <v>80000</v>
      </c>
      <c r="D241" s="132">
        <f>VLOOKUP(A241,COVID!$A$2:$B$299,2,0)</f>
        <v>80000</v>
      </c>
      <c r="E241" s="132"/>
      <c r="F241" s="132"/>
      <c r="G241" s="132"/>
      <c r="H241" s="132">
        <f t="shared" si="8"/>
        <v>0</v>
      </c>
      <c r="I241" s="133"/>
    </row>
    <row r="242" spans="1:9" x14ac:dyDescent="0.2">
      <c r="A242" s="3" t="s">
        <v>1071</v>
      </c>
      <c r="B242" s="145">
        <v>2021</v>
      </c>
      <c r="C242" s="124">
        <v>80000</v>
      </c>
      <c r="D242" s="132">
        <f>VLOOKUP(A242,COVID!$A$2:$B$299,2,0)</f>
        <v>80000</v>
      </c>
      <c r="E242" s="132"/>
      <c r="F242" s="132"/>
      <c r="G242" s="132"/>
      <c r="H242" s="132">
        <f t="shared" si="8"/>
        <v>0</v>
      </c>
      <c r="I242" s="133"/>
    </row>
    <row r="243" spans="1:9" x14ac:dyDescent="0.2">
      <c r="A243" s="3" t="s">
        <v>1080</v>
      </c>
      <c r="B243" s="145">
        <v>2021</v>
      </c>
      <c r="C243" s="124">
        <v>80000</v>
      </c>
      <c r="D243" s="132">
        <f>VLOOKUP(A243,COVID!$A$2:$B$299,2,0)</f>
        <v>80000</v>
      </c>
      <c r="E243" s="132"/>
      <c r="F243" s="132"/>
      <c r="G243" s="132"/>
      <c r="H243" s="132">
        <f t="shared" si="8"/>
        <v>0</v>
      </c>
      <c r="I243" s="133"/>
    </row>
    <row r="244" spans="1:9" x14ac:dyDescent="0.2">
      <c r="A244" s="3" t="s">
        <v>1085</v>
      </c>
      <c r="B244" s="145">
        <v>2021</v>
      </c>
      <c r="C244" s="124">
        <v>80000</v>
      </c>
      <c r="D244" s="132">
        <f>VLOOKUP(A244,COVID!$A$2:$B$299,2,0)</f>
        <v>80000</v>
      </c>
      <c r="E244" s="132"/>
      <c r="F244" s="132"/>
      <c r="G244" s="132"/>
      <c r="H244" s="132">
        <f t="shared" si="8"/>
        <v>0</v>
      </c>
      <c r="I244" s="133"/>
    </row>
    <row r="245" spans="1:9" x14ac:dyDescent="0.2">
      <c r="A245" s="3" t="s">
        <v>1090</v>
      </c>
      <c r="B245" s="145">
        <v>2021</v>
      </c>
      <c r="C245" s="124">
        <v>80000</v>
      </c>
      <c r="D245" s="132">
        <f>VLOOKUP(A245,COVID!$A$2:$B$299,2,0)</f>
        <v>80000</v>
      </c>
      <c r="E245" s="132"/>
      <c r="F245" s="132"/>
      <c r="G245" s="132"/>
      <c r="H245" s="132">
        <f t="shared" si="8"/>
        <v>0</v>
      </c>
      <c r="I245" s="133"/>
    </row>
    <row r="246" spans="1:9" x14ac:dyDescent="0.2">
      <c r="A246" s="3" t="s">
        <v>1094</v>
      </c>
      <c r="B246" s="145">
        <v>2021</v>
      </c>
      <c r="C246" s="124">
        <v>80000</v>
      </c>
      <c r="D246" s="132">
        <f>VLOOKUP(A246,COVID!$A$2:$B$299,2,0)</f>
        <v>80000</v>
      </c>
      <c r="E246" s="132"/>
      <c r="F246" s="132"/>
      <c r="G246" s="132"/>
      <c r="H246" s="132">
        <f t="shared" si="8"/>
        <v>0</v>
      </c>
      <c r="I246" s="133"/>
    </row>
    <row r="247" spans="1:9" x14ac:dyDescent="0.2">
      <c r="A247" s="3" t="s">
        <v>1099</v>
      </c>
      <c r="B247" s="145">
        <v>2021</v>
      </c>
      <c r="C247" s="124">
        <v>80000</v>
      </c>
      <c r="D247" s="132">
        <f>VLOOKUP(A247,COVID!$A$2:$B$299,2,0)</f>
        <v>80000</v>
      </c>
      <c r="E247" s="132"/>
      <c r="F247" s="132"/>
      <c r="G247" s="132"/>
      <c r="H247" s="132">
        <f t="shared" si="8"/>
        <v>0</v>
      </c>
      <c r="I247" s="133"/>
    </row>
    <row r="248" spans="1:9" x14ac:dyDescent="0.2">
      <c r="A248" s="3" t="s">
        <v>1104</v>
      </c>
      <c r="B248" s="145">
        <v>2021</v>
      </c>
      <c r="C248" s="124">
        <v>80000</v>
      </c>
      <c r="D248" s="132">
        <f>VLOOKUP(A248,COVID!$A$2:$B$299,2,0)</f>
        <v>80000</v>
      </c>
      <c r="E248" s="132"/>
      <c r="F248" s="132"/>
      <c r="G248" s="132"/>
      <c r="H248" s="132">
        <f t="shared" si="8"/>
        <v>0</v>
      </c>
      <c r="I248" s="133"/>
    </row>
    <row r="249" spans="1:9" x14ac:dyDescent="0.2">
      <c r="A249" s="3" t="s">
        <v>1109</v>
      </c>
      <c r="B249" s="145">
        <v>2021</v>
      </c>
      <c r="C249" s="124">
        <v>80000</v>
      </c>
      <c r="D249" s="132">
        <f>VLOOKUP(A249,COVID!$A$2:$B$299,2,0)</f>
        <v>80000</v>
      </c>
      <c r="E249" s="132"/>
      <c r="F249" s="132"/>
      <c r="G249" s="132"/>
      <c r="H249" s="132">
        <f t="shared" si="8"/>
        <v>0</v>
      </c>
      <c r="I249" s="133"/>
    </row>
    <row r="250" spans="1:9" x14ac:dyDescent="0.2">
      <c r="A250" s="3" t="s">
        <v>1114</v>
      </c>
      <c r="B250" s="145">
        <v>2021</v>
      </c>
      <c r="C250" s="124">
        <v>80000</v>
      </c>
      <c r="D250" s="132">
        <f>VLOOKUP(A250,COVID!$A$2:$B$299,2,0)</f>
        <v>80000</v>
      </c>
      <c r="E250" s="132"/>
      <c r="F250" s="132"/>
      <c r="G250" s="132"/>
      <c r="H250" s="132">
        <f t="shared" si="8"/>
        <v>0</v>
      </c>
      <c r="I250" s="133"/>
    </row>
    <row r="251" spans="1:9" x14ac:dyDescent="0.2">
      <c r="A251" s="3" t="s">
        <v>1119</v>
      </c>
      <c r="B251" s="145">
        <v>2021</v>
      </c>
      <c r="C251" s="124">
        <v>80000</v>
      </c>
      <c r="D251" s="132">
        <f>VLOOKUP(A251,COVID!$A$2:$B$299,2,0)</f>
        <v>80000</v>
      </c>
      <c r="E251" s="132"/>
      <c r="F251" s="132"/>
      <c r="G251" s="132"/>
      <c r="H251" s="132">
        <f t="shared" si="8"/>
        <v>0</v>
      </c>
      <c r="I251" s="133"/>
    </row>
    <row r="252" spans="1:9" x14ac:dyDescent="0.2">
      <c r="A252" s="3" t="s">
        <v>1123</v>
      </c>
      <c r="B252" s="145">
        <v>2021</v>
      </c>
      <c r="C252" s="124">
        <v>80000</v>
      </c>
      <c r="D252" s="132">
        <f>VLOOKUP(A252,COVID!$A$2:$B$299,2,0)</f>
        <v>80000</v>
      </c>
      <c r="E252" s="132"/>
      <c r="F252" s="132"/>
      <c r="G252" s="132"/>
      <c r="H252" s="132">
        <f t="shared" si="8"/>
        <v>0</v>
      </c>
      <c r="I252" s="133"/>
    </row>
    <row r="253" spans="1:9" x14ac:dyDescent="0.2">
      <c r="A253" s="3" t="s">
        <v>1128</v>
      </c>
      <c r="B253" s="145">
        <v>2021</v>
      </c>
      <c r="C253" s="124">
        <v>80000</v>
      </c>
      <c r="D253" s="132">
        <f>VLOOKUP(A253,COVID!$A$2:$B$299,2,0)</f>
        <v>80000</v>
      </c>
      <c r="E253" s="132"/>
      <c r="F253" s="132"/>
      <c r="G253" s="132"/>
      <c r="H253" s="132">
        <f t="shared" si="8"/>
        <v>0</v>
      </c>
      <c r="I253" s="133"/>
    </row>
    <row r="254" spans="1:9" x14ac:dyDescent="0.2">
      <c r="A254" s="3" t="s">
        <v>1133</v>
      </c>
      <c r="B254" s="145">
        <v>2021</v>
      </c>
      <c r="C254" s="124">
        <v>80000</v>
      </c>
      <c r="D254" s="132">
        <f>VLOOKUP(A254,COVID!$A$2:$B$299,2,0)</f>
        <v>80000</v>
      </c>
      <c r="E254" s="132"/>
      <c r="F254" s="132"/>
      <c r="G254" s="132"/>
      <c r="H254" s="132">
        <f t="shared" si="8"/>
        <v>0</v>
      </c>
      <c r="I254" s="133"/>
    </row>
    <row r="255" spans="1:9" x14ac:dyDescent="0.2">
      <c r="A255" s="3" t="s">
        <v>1138</v>
      </c>
      <c r="B255" s="145">
        <v>2021</v>
      </c>
      <c r="C255" s="124">
        <v>80000</v>
      </c>
      <c r="D255" s="132">
        <f>VLOOKUP(A255,COVID!$A$2:$B$299,2,0)</f>
        <v>80000</v>
      </c>
      <c r="E255" s="132"/>
      <c r="F255" s="132"/>
      <c r="G255" s="132"/>
      <c r="H255" s="132">
        <f t="shared" si="8"/>
        <v>0</v>
      </c>
      <c r="I255" s="133"/>
    </row>
    <row r="256" spans="1:9" x14ac:dyDescent="0.2">
      <c r="A256" s="3" t="s">
        <v>1143</v>
      </c>
      <c r="B256" s="145">
        <v>2021</v>
      </c>
      <c r="C256" s="124">
        <v>80000</v>
      </c>
      <c r="D256" s="132">
        <f>VLOOKUP(A256,COVID!$A$2:$B$299,2,0)</f>
        <v>80000</v>
      </c>
      <c r="E256" s="132"/>
      <c r="F256" s="132"/>
      <c r="G256" s="132"/>
      <c r="H256" s="132">
        <f t="shared" si="8"/>
        <v>0</v>
      </c>
      <c r="I256" s="133"/>
    </row>
    <row r="257" spans="1:9" x14ac:dyDescent="0.2">
      <c r="A257" s="3" t="s">
        <v>1148</v>
      </c>
      <c r="B257" s="145">
        <v>2021</v>
      </c>
      <c r="C257" s="124">
        <v>80000</v>
      </c>
      <c r="D257" s="132">
        <f>VLOOKUP(A257,COVID!$A$2:$B$299,2,0)</f>
        <v>80000</v>
      </c>
      <c r="E257" s="132"/>
      <c r="F257" s="132"/>
      <c r="G257" s="132"/>
      <c r="H257" s="132">
        <f t="shared" si="8"/>
        <v>0</v>
      </c>
      <c r="I257" s="133"/>
    </row>
    <row r="258" spans="1:9" x14ac:dyDescent="0.2">
      <c r="A258" s="3" t="s">
        <v>1153</v>
      </c>
      <c r="B258" s="145">
        <v>2021</v>
      </c>
      <c r="C258" s="124">
        <v>80000</v>
      </c>
      <c r="D258" s="132">
        <f>VLOOKUP(A258,COVID!$A$2:$B$299,2,0)</f>
        <v>80000</v>
      </c>
      <c r="E258" s="132"/>
      <c r="F258" s="132"/>
      <c r="G258" s="132"/>
      <c r="H258" s="132">
        <f t="shared" si="8"/>
        <v>0</v>
      </c>
      <c r="I258" s="133"/>
    </row>
    <row r="259" spans="1:9" x14ac:dyDescent="0.2">
      <c r="A259" s="3" t="s">
        <v>1158</v>
      </c>
      <c r="B259" s="145">
        <v>2021</v>
      </c>
      <c r="C259" s="124">
        <v>80000</v>
      </c>
      <c r="D259" s="132">
        <f>VLOOKUP(A259,COVID!$A$2:$B$299,2,0)</f>
        <v>80000</v>
      </c>
      <c r="E259" s="132"/>
      <c r="F259" s="132"/>
      <c r="G259" s="132"/>
      <c r="H259" s="132">
        <f t="shared" ref="H259:H322" si="9">+C259-SUM(D259:G259)</f>
        <v>0</v>
      </c>
      <c r="I259" s="133"/>
    </row>
    <row r="260" spans="1:9" x14ac:dyDescent="0.2">
      <c r="A260" s="3" t="s">
        <v>1163</v>
      </c>
      <c r="B260" s="145">
        <v>2021</v>
      </c>
      <c r="C260" s="124">
        <v>80000</v>
      </c>
      <c r="D260" s="132">
        <f>VLOOKUP(A260,COVID!$A$2:$B$299,2,0)</f>
        <v>80000</v>
      </c>
      <c r="E260" s="132"/>
      <c r="F260" s="132"/>
      <c r="G260" s="132"/>
      <c r="H260" s="132">
        <f t="shared" si="9"/>
        <v>0</v>
      </c>
      <c r="I260" s="133"/>
    </row>
    <row r="261" spans="1:9" x14ac:dyDescent="0.2">
      <c r="A261" s="3" t="s">
        <v>1168</v>
      </c>
      <c r="B261" s="145">
        <v>2021</v>
      </c>
      <c r="C261" s="124">
        <v>80000</v>
      </c>
      <c r="D261" s="132">
        <f>VLOOKUP(A261,COVID!$A$2:$B$299,2,0)</f>
        <v>80000</v>
      </c>
      <c r="E261" s="132"/>
      <c r="F261" s="132"/>
      <c r="G261" s="132"/>
      <c r="H261" s="132">
        <f t="shared" si="9"/>
        <v>0</v>
      </c>
      <c r="I261" s="133"/>
    </row>
    <row r="262" spans="1:9" x14ac:dyDescent="0.2">
      <c r="A262" s="3" t="s">
        <v>1173</v>
      </c>
      <c r="B262" s="145">
        <v>2021</v>
      </c>
      <c r="C262" s="124">
        <v>80000</v>
      </c>
      <c r="D262" s="132">
        <f>VLOOKUP(A262,COVID!$A$2:$B$299,2,0)</f>
        <v>80000</v>
      </c>
      <c r="E262" s="132"/>
      <c r="F262" s="132"/>
      <c r="G262" s="132"/>
      <c r="H262" s="132">
        <f t="shared" si="9"/>
        <v>0</v>
      </c>
      <c r="I262" s="133"/>
    </row>
    <row r="263" spans="1:9" x14ac:dyDescent="0.2">
      <c r="A263" s="3" t="s">
        <v>1182</v>
      </c>
      <c r="B263" s="145">
        <v>2021</v>
      </c>
      <c r="C263" s="124">
        <v>80000</v>
      </c>
      <c r="D263" s="132">
        <f>VLOOKUP(A263,COVID!$A$2:$B$299,2,0)</f>
        <v>80000</v>
      </c>
      <c r="E263" s="132"/>
      <c r="F263" s="132"/>
      <c r="G263" s="132"/>
      <c r="H263" s="132">
        <f t="shared" si="9"/>
        <v>0</v>
      </c>
      <c r="I263" s="133"/>
    </row>
    <row r="264" spans="1:9" x14ac:dyDescent="0.2">
      <c r="A264" s="3" t="s">
        <v>1970</v>
      </c>
      <c r="B264" s="145">
        <v>2021</v>
      </c>
      <c r="C264" s="124">
        <v>80000</v>
      </c>
      <c r="D264" s="132"/>
      <c r="E264" s="132"/>
      <c r="F264" s="132">
        <f>+C264</f>
        <v>80000</v>
      </c>
      <c r="G264" s="132"/>
      <c r="H264" s="132">
        <f t="shared" si="9"/>
        <v>0</v>
      </c>
      <c r="I264" s="133"/>
    </row>
    <row r="265" spans="1:9" x14ac:dyDescent="0.2">
      <c r="A265" s="3" t="s">
        <v>1186</v>
      </c>
      <c r="B265" s="145">
        <v>2021</v>
      </c>
      <c r="C265" s="124">
        <v>80000</v>
      </c>
      <c r="D265" s="132">
        <f>VLOOKUP(A265,COVID!$A$2:$B$299,2,0)</f>
        <v>80000</v>
      </c>
      <c r="E265" s="132"/>
      <c r="F265" s="132"/>
      <c r="G265" s="132"/>
      <c r="H265" s="132">
        <f t="shared" si="9"/>
        <v>0</v>
      </c>
      <c r="I265" s="133"/>
    </row>
    <row r="266" spans="1:9" x14ac:dyDescent="0.2">
      <c r="A266" s="3" t="s">
        <v>1191</v>
      </c>
      <c r="B266" s="145">
        <v>2021</v>
      </c>
      <c r="C266" s="124">
        <v>80000</v>
      </c>
      <c r="D266" s="132">
        <f>VLOOKUP(A266,COVID!$A$2:$B$299,2,0)</f>
        <v>80000</v>
      </c>
      <c r="E266" s="132"/>
      <c r="F266" s="132"/>
      <c r="G266" s="132"/>
      <c r="H266" s="132">
        <f t="shared" si="9"/>
        <v>0</v>
      </c>
      <c r="I266" s="133"/>
    </row>
    <row r="267" spans="1:9" x14ac:dyDescent="0.2">
      <c r="A267" s="3" t="s">
        <v>1196</v>
      </c>
      <c r="B267" s="145">
        <v>2021</v>
      </c>
      <c r="C267" s="124">
        <v>80000</v>
      </c>
      <c r="D267" s="132">
        <f>VLOOKUP(A267,COVID!$A$2:$B$299,2,0)</f>
        <v>80000</v>
      </c>
      <c r="E267" s="132"/>
      <c r="F267" s="132"/>
      <c r="G267" s="132"/>
      <c r="H267" s="132">
        <f t="shared" si="9"/>
        <v>0</v>
      </c>
      <c r="I267" s="133"/>
    </row>
    <row r="268" spans="1:9" x14ac:dyDescent="0.2">
      <c r="A268" s="3" t="s">
        <v>1201</v>
      </c>
      <c r="B268" s="145">
        <v>2021</v>
      </c>
      <c r="C268" s="124">
        <v>80000</v>
      </c>
      <c r="D268" s="132">
        <f>VLOOKUP(A268,COVID!$A$2:$B$299,2,0)</f>
        <v>80000</v>
      </c>
      <c r="E268" s="132"/>
      <c r="F268" s="132"/>
      <c r="G268" s="132"/>
      <c r="H268" s="132">
        <f t="shared" si="9"/>
        <v>0</v>
      </c>
      <c r="I268" s="133"/>
    </row>
    <row r="269" spans="1:9" x14ac:dyDescent="0.2">
      <c r="A269" s="3" t="s">
        <v>1204</v>
      </c>
      <c r="B269" s="145">
        <v>2021</v>
      </c>
      <c r="C269" s="124">
        <v>80000</v>
      </c>
      <c r="D269" s="132">
        <f>VLOOKUP(A269,COVID!$A$2:$B$299,2,0)</f>
        <v>80000</v>
      </c>
      <c r="E269" s="132"/>
      <c r="F269" s="132"/>
      <c r="G269" s="132"/>
      <c r="H269" s="132">
        <f t="shared" si="9"/>
        <v>0</v>
      </c>
      <c r="I269" s="133"/>
    </row>
    <row r="270" spans="1:9" x14ac:dyDescent="0.2">
      <c r="A270" s="3" t="s">
        <v>1209</v>
      </c>
      <c r="B270" s="145">
        <v>2021</v>
      </c>
      <c r="C270" s="124">
        <v>80000</v>
      </c>
      <c r="D270" s="132">
        <f>VLOOKUP(A270,COVID!$A$2:$B$299,2,0)</f>
        <v>80000</v>
      </c>
      <c r="E270" s="132"/>
      <c r="F270" s="132"/>
      <c r="G270" s="132"/>
      <c r="H270" s="132">
        <f t="shared" si="9"/>
        <v>0</v>
      </c>
      <c r="I270" s="133"/>
    </row>
    <row r="271" spans="1:9" x14ac:dyDescent="0.2">
      <c r="A271" s="3" t="s">
        <v>1213</v>
      </c>
      <c r="B271" s="145">
        <v>2021</v>
      </c>
      <c r="C271" s="124">
        <v>80000</v>
      </c>
      <c r="D271" s="132">
        <f>VLOOKUP(A271,COVID!$A$2:$B$299,2,0)</f>
        <v>80000</v>
      </c>
      <c r="E271" s="132"/>
      <c r="F271" s="132"/>
      <c r="G271" s="132"/>
      <c r="H271" s="132">
        <f t="shared" si="9"/>
        <v>0</v>
      </c>
      <c r="I271" s="133"/>
    </row>
    <row r="272" spans="1:9" x14ac:dyDescent="0.2">
      <c r="A272" s="3" t="s">
        <v>1218</v>
      </c>
      <c r="B272" s="145">
        <v>2021</v>
      </c>
      <c r="C272" s="124">
        <v>80000</v>
      </c>
      <c r="D272" s="132">
        <f>VLOOKUP(A272,COVID!$A$2:$B$299,2,0)</f>
        <v>80000</v>
      </c>
      <c r="E272" s="132"/>
      <c r="F272" s="132"/>
      <c r="G272" s="132"/>
      <c r="H272" s="132">
        <f t="shared" si="9"/>
        <v>0</v>
      </c>
      <c r="I272" s="133"/>
    </row>
    <row r="273" spans="1:9" x14ac:dyDescent="0.2">
      <c r="A273" s="3" t="s">
        <v>1223</v>
      </c>
      <c r="B273" s="145">
        <v>2021</v>
      </c>
      <c r="C273" s="124">
        <v>80000</v>
      </c>
      <c r="D273" s="132">
        <f>VLOOKUP(A273,COVID!$A$2:$B$299,2,0)</f>
        <v>80000</v>
      </c>
      <c r="E273" s="132"/>
      <c r="F273" s="132"/>
      <c r="G273" s="132"/>
      <c r="H273" s="132">
        <f t="shared" si="9"/>
        <v>0</v>
      </c>
      <c r="I273" s="133"/>
    </row>
    <row r="274" spans="1:9" x14ac:dyDescent="0.2">
      <c r="A274" s="3" t="s">
        <v>1228</v>
      </c>
      <c r="B274" s="145">
        <v>2021</v>
      </c>
      <c r="C274" s="124">
        <v>80000</v>
      </c>
      <c r="D274" s="132">
        <f>VLOOKUP(A274,COVID!$A$2:$B$299,2,0)</f>
        <v>80000</v>
      </c>
      <c r="E274" s="132"/>
      <c r="F274" s="132"/>
      <c r="G274" s="132"/>
      <c r="H274" s="132">
        <f t="shared" si="9"/>
        <v>0</v>
      </c>
      <c r="I274" s="133"/>
    </row>
    <row r="275" spans="1:9" x14ac:dyDescent="0.2">
      <c r="A275" s="3" t="s">
        <v>1233</v>
      </c>
      <c r="B275" s="145">
        <v>2021</v>
      </c>
      <c r="C275" s="124">
        <v>80000</v>
      </c>
      <c r="D275" s="132">
        <f>VLOOKUP(A275,COVID!$A$2:$B$299,2,0)</f>
        <v>80000</v>
      </c>
      <c r="E275" s="132"/>
      <c r="F275" s="132"/>
      <c r="G275" s="132"/>
      <c r="H275" s="132">
        <f t="shared" si="9"/>
        <v>0</v>
      </c>
      <c r="I275" s="133"/>
    </row>
    <row r="276" spans="1:9" x14ac:dyDescent="0.2">
      <c r="A276" s="3" t="s">
        <v>1238</v>
      </c>
      <c r="B276" s="145">
        <v>2021</v>
      </c>
      <c r="C276" s="124">
        <v>80000</v>
      </c>
      <c r="D276" s="132">
        <f>VLOOKUP(A276,COVID!$A$2:$B$299,2,0)</f>
        <v>80000</v>
      </c>
      <c r="E276" s="132"/>
      <c r="F276" s="132"/>
      <c r="G276" s="132"/>
      <c r="H276" s="132">
        <f t="shared" si="9"/>
        <v>0</v>
      </c>
      <c r="I276" s="133"/>
    </row>
    <row r="277" spans="1:9" x14ac:dyDescent="0.2">
      <c r="A277" s="3" t="s">
        <v>1243</v>
      </c>
      <c r="B277" s="145">
        <v>2021</v>
      </c>
      <c r="C277" s="124">
        <v>80000</v>
      </c>
      <c r="D277" s="132">
        <f>VLOOKUP(A277,COVID!$A$2:$B$299,2,0)</f>
        <v>80000</v>
      </c>
      <c r="E277" s="132"/>
      <c r="F277" s="132"/>
      <c r="G277" s="132"/>
      <c r="H277" s="132">
        <f t="shared" si="9"/>
        <v>0</v>
      </c>
      <c r="I277" s="133"/>
    </row>
    <row r="278" spans="1:9" x14ac:dyDescent="0.2">
      <c r="A278" s="3" t="s">
        <v>1245</v>
      </c>
      <c r="B278" s="145">
        <v>2021</v>
      </c>
      <c r="C278" s="124">
        <v>80000</v>
      </c>
      <c r="D278" s="132">
        <f>VLOOKUP(A278,COVID!$A$2:$B$299,2,0)</f>
        <v>80000</v>
      </c>
      <c r="E278" s="132"/>
      <c r="F278" s="132"/>
      <c r="G278" s="132"/>
      <c r="H278" s="132">
        <f t="shared" si="9"/>
        <v>0</v>
      </c>
      <c r="I278" s="133"/>
    </row>
    <row r="279" spans="1:9" x14ac:dyDescent="0.2">
      <c r="A279" s="3" t="s">
        <v>1248</v>
      </c>
      <c r="B279" s="145">
        <v>2021</v>
      </c>
      <c r="C279" s="124">
        <v>80000</v>
      </c>
      <c r="D279" s="132">
        <f>VLOOKUP(A279,COVID!$A$2:$B$299,2,0)</f>
        <v>80000</v>
      </c>
      <c r="E279" s="132"/>
      <c r="F279" s="132"/>
      <c r="G279" s="132"/>
      <c r="H279" s="132">
        <f t="shared" si="9"/>
        <v>0</v>
      </c>
      <c r="I279" s="133"/>
    </row>
    <row r="280" spans="1:9" x14ac:dyDescent="0.2">
      <c r="A280" s="3" t="s">
        <v>1253</v>
      </c>
      <c r="B280" s="145">
        <v>2021</v>
      </c>
      <c r="C280" s="124">
        <v>80000</v>
      </c>
      <c r="D280" s="132">
        <f>VLOOKUP(A280,COVID!$A$2:$B$299,2,0)</f>
        <v>80000</v>
      </c>
      <c r="E280" s="132"/>
      <c r="F280" s="132"/>
      <c r="G280" s="132"/>
      <c r="H280" s="132">
        <f t="shared" si="9"/>
        <v>0</v>
      </c>
      <c r="I280" s="133"/>
    </row>
    <row r="281" spans="1:9" x14ac:dyDescent="0.2">
      <c r="A281" s="3" t="s">
        <v>1258</v>
      </c>
      <c r="B281" s="145">
        <v>2021</v>
      </c>
      <c r="C281" s="124">
        <v>80000</v>
      </c>
      <c r="D281" s="132">
        <f>VLOOKUP(A281,COVID!$A$2:$B$299,2,0)</f>
        <v>80000</v>
      </c>
      <c r="E281" s="132"/>
      <c r="F281" s="132"/>
      <c r="G281" s="132"/>
      <c r="H281" s="132">
        <f t="shared" si="9"/>
        <v>0</v>
      </c>
      <c r="I281" s="133"/>
    </row>
    <row r="282" spans="1:9" x14ac:dyDescent="0.2">
      <c r="A282" s="3" t="s">
        <v>1263</v>
      </c>
      <c r="B282" s="145">
        <v>2021</v>
      </c>
      <c r="C282" s="124">
        <v>80000</v>
      </c>
      <c r="D282" s="132">
        <f>VLOOKUP(A282,COVID!$A$2:$B$299,2,0)</f>
        <v>80000</v>
      </c>
      <c r="E282" s="132"/>
      <c r="F282" s="132"/>
      <c r="G282" s="132"/>
      <c r="H282" s="132">
        <f t="shared" si="9"/>
        <v>0</v>
      </c>
      <c r="I282" s="133"/>
    </row>
    <row r="283" spans="1:9" x14ac:dyDescent="0.2">
      <c r="A283" s="3" t="s">
        <v>1268</v>
      </c>
      <c r="B283" s="145">
        <v>2021</v>
      </c>
      <c r="C283" s="124">
        <v>80000</v>
      </c>
      <c r="D283" s="132">
        <f>VLOOKUP(A283,COVID!$A$2:$B$299,2,0)</f>
        <v>80000</v>
      </c>
      <c r="E283" s="132"/>
      <c r="F283" s="132"/>
      <c r="G283" s="132"/>
      <c r="H283" s="132">
        <f t="shared" si="9"/>
        <v>0</v>
      </c>
      <c r="I283" s="133"/>
    </row>
    <row r="284" spans="1:9" x14ac:dyDescent="0.2">
      <c r="A284" s="3" t="s">
        <v>1270</v>
      </c>
      <c r="B284" s="145">
        <v>2021</v>
      </c>
      <c r="C284" s="124">
        <v>80000</v>
      </c>
      <c r="D284" s="132">
        <f>VLOOKUP(A284,COVID!$A$2:$B$299,2,0)</f>
        <v>80000</v>
      </c>
      <c r="E284" s="132"/>
      <c r="F284" s="132"/>
      <c r="G284" s="132"/>
      <c r="H284" s="132">
        <f t="shared" si="9"/>
        <v>0</v>
      </c>
      <c r="I284" s="133"/>
    </row>
    <row r="285" spans="1:9" x14ac:dyDescent="0.2">
      <c r="A285" s="3" t="s">
        <v>1275</v>
      </c>
      <c r="B285" s="145">
        <v>2021</v>
      </c>
      <c r="C285" s="124">
        <v>80000</v>
      </c>
      <c r="D285" s="132">
        <f>VLOOKUP(A285,COVID!$A$2:$B$299,2,0)</f>
        <v>80000</v>
      </c>
      <c r="E285" s="132"/>
      <c r="F285" s="132"/>
      <c r="G285" s="132"/>
      <c r="H285" s="132">
        <f t="shared" si="9"/>
        <v>0</v>
      </c>
      <c r="I285" s="133"/>
    </row>
    <row r="286" spans="1:9" x14ac:dyDescent="0.2">
      <c r="A286" s="3" t="s">
        <v>1280</v>
      </c>
      <c r="B286" s="145">
        <v>2021</v>
      </c>
      <c r="C286" s="124">
        <v>80000</v>
      </c>
      <c r="D286" s="132">
        <f>VLOOKUP(A286,COVID!$A$2:$B$299,2,0)</f>
        <v>80000</v>
      </c>
      <c r="E286" s="132"/>
      <c r="F286" s="132"/>
      <c r="G286" s="132"/>
      <c r="H286" s="132">
        <f t="shared" si="9"/>
        <v>0</v>
      </c>
      <c r="I286" s="133"/>
    </row>
    <row r="287" spans="1:9" x14ac:dyDescent="0.2">
      <c r="A287" s="3" t="s">
        <v>1283</v>
      </c>
      <c r="B287" s="145">
        <v>2021</v>
      </c>
      <c r="C287" s="124">
        <v>80000</v>
      </c>
      <c r="D287" s="132">
        <f>VLOOKUP(A287,COVID!$A$2:$B$299,2,0)</f>
        <v>80000</v>
      </c>
      <c r="E287" s="132"/>
      <c r="F287" s="132"/>
      <c r="G287" s="132"/>
      <c r="H287" s="132">
        <f t="shared" si="9"/>
        <v>0</v>
      </c>
      <c r="I287" s="133"/>
    </row>
    <row r="288" spans="1:9" x14ac:dyDescent="0.2">
      <c r="A288" s="3" t="s">
        <v>1286</v>
      </c>
      <c r="B288" s="145">
        <v>2021</v>
      </c>
      <c r="C288" s="124">
        <v>80000</v>
      </c>
      <c r="D288" s="132">
        <f>VLOOKUP(A288,COVID!$A$2:$B$299,2,0)</f>
        <v>80000</v>
      </c>
      <c r="E288" s="132"/>
      <c r="F288" s="132"/>
      <c r="G288" s="132"/>
      <c r="H288" s="132">
        <f t="shared" si="9"/>
        <v>0</v>
      </c>
      <c r="I288" s="133"/>
    </row>
    <row r="289" spans="1:9" x14ac:dyDescent="0.2">
      <c r="A289" s="3" t="s">
        <v>1291</v>
      </c>
      <c r="B289" s="145">
        <v>2021</v>
      </c>
      <c r="C289" s="124">
        <v>80000</v>
      </c>
      <c r="D289" s="132">
        <f>VLOOKUP(A289,COVID!$A$2:$B$299,2,0)</f>
        <v>80000</v>
      </c>
      <c r="E289" s="132"/>
      <c r="F289" s="132"/>
      <c r="G289" s="132"/>
      <c r="H289" s="132">
        <f t="shared" si="9"/>
        <v>0</v>
      </c>
      <c r="I289" s="133"/>
    </row>
    <row r="290" spans="1:9" x14ac:dyDescent="0.2">
      <c r="A290" s="3" t="s">
        <v>1794</v>
      </c>
      <c r="B290" s="145">
        <v>2021</v>
      </c>
      <c r="C290" s="124">
        <v>80000</v>
      </c>
      <c r="D290" s="132">
        <f>VLOOKUP(A290,COVID!$A$2:$B$299,2,0)</f>
        <v>80000</v>
      </c>
      <c r="E290" s="132"/>
      <c r="F290" s="132"/>
      <c r="G290" s="132"/>
      <c r="H290" s="132">
        <f t="shared" si="9"/>
        <v>0</v>
      </c>
      <c r="I290" s="133"/>
    </row>
    <row r="291" spans="1:9" x14ac:dyDescent="0.2">
      <c r="A291" s="3" t="s">
        <v>1797</v>
      </c>
      <c r="B291" s="145">
        <v>2021</v>
      </c>
      <c r="C291" s="124">
        <v>80000</v>
      </c>
      <c r="D291" s="132">
        <f>VLOOKUP(A291,COVID!$A$2:$B$299,2,0)</f>
        <v>80000</v>
      </c>
      <c r="E291" s="132"/>
      <c r="F291" s="132"/>
      <c r="G291" s="132"/>
      <c r="H291" s="132">
        <f t="shared" si="9"/>
        <v>0</v>
      </c>
      <c r="I291" s="133"/>
    </row>
    <row r="292" spans="1:9" x14ac:dyDescent="0.2">
      <c r="A292" s="3" t="s">
        <v>1802</v>
      </c>
      <c r="B292" s="145">
        <v>2021</v>
      </c>
      <c r="C292" s="124">
        <v>80000</v>
      </c>
      <c r="D292" s="132">
        <f>VLOOKUP(A292,COVID!$A$2:$B$299,2,0)</f>
        <v>80000</v>
      </c>
      <c r="E292" s="132"/>
      <c r="F292" s="132"/>
      <c r="G292" s="132"/>
      <c r="H292" s="132">
        <f t="shared" si="9"/>
        <v>0</v>
      </c>
      <c r="I292" s="133"/>
    </row>
    <row r="293" spans="1:9" x14ac:dyDescent="0.2">
      <c r="A293" s="3" t="s">
        <v>1296</v>
      </c>
      <c r="B293" s="145">
        <v>2021</v>
      </c>
      <c r="C293" s="124">
        <v>80000</v>
      </c>
      <c r="D293" s="132">
        <f>VLOOKUP(A293,COVID!$A$2:$B$299,2,0)</f>
        <v>80000</v>
      </c>
      <c r="E293" s="132"/>
      <c r="F293" s="132"/>
      <c r="G293" s="132"/>
      <c r="H293" s="132">
        <f t="shared" si="9"/>
        <v>0</v>
      </c>
      <c r="I293" s="133"/>
    </row>
    <row r="294" spans="1:9" x14ac:dyDescent="0.2">
      <c r="A294" s="3" t="s">
        <v>1299</v>
      </c>
      <c r="B294" s="145">
        <v>2021</v>
      </c>
      <c r="C294" s="124">
        <v>80000</v>
      </c>
      <c r="D294" s="132">
        <f>VLOOKUP(A294,COVID!$A$2:$B$299,2,0)</f>
        <v>80000</v>
      </c>
      <c r="E294" s="132"/>
      <c r="F294" s="132"/>
      <c r="G294" s="132"/>
      <c r="H294" s="132">
        <f t="shared" si="9"/>
        <v>0</v>
      </c>
      <c r="I294" s="133"/>
    </row>
    <row r="295" spans="1:9" x14ac:dyDescent="0.2">
      <c r="A295" s="3" t="s">
        <v>1302</v>
      </c>
      <c r="B295" s="145">
        <v>2021</v>
      </c>
      <c r="C295" s="124">
        <v>80000</v>
      </c>
      <c r="D295" s="132">
        <f>VLOOKUP(A295,COVID!$A$2:$B$299,2,0)</f>
        <v>80000</v>
      </c>
      <c r="E295" s="132"/>
      <c r="F295" s="132"/>
      <c r="G295" s="132"/>
      <c r="H295" s="132">
        <f t="shared" si="9"/>
        <v>0</v>
      </c>
      <c r="I295" s="133"/>
    </row>
    <row r="296" spans="1:9" x14ac:dyDescent="0.2">
      <c r="A296" s="131" t="str">
        <f>"SMAC20410"</f>
        <v>SMAC20410</v>
      </c>
      <c r="B296" s="145">
        <v>2021</v>
      </c>
      <c r="C296" s="124">
        <v>80000</v>
      </c>
      <c r="D296" s="132">
        <f>VLOOKUP(A296,COVID!$A$2:$B$299,2,0)</f>
        <v>80000</v>
      </c>
      <c r="E296" s="132"/>
      <c r="F296" s="132"/>
      <c r="G296" s="132"/>
      <c r="H296" s="132">
        <f t="shared" si="9"/>
        <v>0</v>
      </c>
      <c r="I296" s="133"/>
    </row>
    <row r="297" spans="1:9" x14ac:dyDescent="0.2">
      <c r="A297" s="131" t="str">
        <f>"SMAC20401"</f>
        <v>SMAC20401</v>
      </c>
      <c r="B297" s="145">
        <v>2021</v>
      </c>
      <c r="C297" s="124">
        <v>80000</v>
      </c>
      <c r="D297" s="132">
        <f>VLOOKUP(A297,COVID!$A$2:$B$299,2,0)</f>
        <v>80000</v>
      </c>
      <c r="E297" s="132"/>
      <c r="F297" s="132"/>
      <c r="G297" s="132"/>
      <c r="H297" s="132">
        <f t="shared" si="9"/>
        <v>0</v>
      </c>
      <c r="I297" s="133"/>
    </row>
    <row r="298" spans="1:9" x14ac:dyDescent="0.2">
      <c r="A298" s="131" t="str">
        <f>"SMAC20414"</f>
        <v>SMAC20414</v>
      </c>
      <c r="B298" s="145">
        <v>2021</v>
      </c>
      <c r="C298" s="124">
        <v>80000</v>
      </c>
      <c r="D298" s="132"/>
      <c r="E298" s="132"/>
      <c r="F298" s="132">
        <f>+C298</f>
        <v>80000</v>
      </c>
      <c r="G298" s="132"/>
      <c r="H298" s="132">
        <f t="shared" si="9"/>
        <v>0</v>
      </c>
      <c r="I298" s="133"/>
    </row>
    <row r="299" spans="1:9" x14ac:dyDescent="0.2">
      <c r="A299" s="131" t="str">
        <f>"SMAC20425"</f>
        <v>SMAC20425</v>
      </c>
      <c r="B299" s="145">
        <v>2021</v>
      </c>
      <c r="C299" s="124">
        <v>80000</v>
      </c>
      <c r="D299" s="132">
        <f>VLOOKUP(A299,COVID!$A$2:$B$299,2,0)</f>
        <v>80000</v>
      </c>
      <c r="E299" s="132"/>
      <c r="F299" s="132"/>
      <c r="G299" s="132"/>
      <c r="H299" s="132">
        <f t="shared" si="9"/>
        <v>0</v>
      </c>
      <c r="I299" s="133"/>
    </row>
    <row r="300" spans="1:9" x14ac:dyDescent="0.2">
      <c r="A300" s="131" t="str">
        <f>"SMAC20314"</f>
        <v>SMAC20314</v>
      </c>
      <c r="B300" s="145">
        <v>2021</v>
      </c>
      <c r="C300" s="124">
        <v>80000</v>
      </c>
      <c r="D300" s="132">
        <f>VLOOKUP(A300,COVID!$A$2:$B$299,2,0)</f>
        <v>80000</v>
      </c>
      <c r="E300" s="132"/>
      <c r="F300" s="132"/>
      <c r="G300" s="132"/>
      <c r="H300" s="132">
        <f t="shared" si="9"/>
        <v>0</v>
      </c>
      <c r="I300" s="133"/>
    </row>
    <row r="301" spans="1:9" x14ac:dyDescent="0.2">
      <c r="A301" s="131" t="str">
        <f>"COM13165"</f>
        <v>COM13165</v>
      </c>
      <c r="B301" s="145">
        <v>2021</v>
      </c>
      <c r="C301" s="124">
        <v>80000</v>
      </c>
      <c r="D301" s="132">
        <f>VLOOKUP(A301,COVID!$A$2:$B$299,2,0)</f>
        <v>80000</v>
      </c>
      <c r="E301" s="132"/>
      <c r="F301" s="132"/>
      <c r="G301" s="132"/>
      <c r="H301" s="132">
        <f t="shared" si="9"/>
        <v>0</v>
      </c>
      <c r="I301" s="133"/>
    </row>
    <row r="302" spans="1:9" x14ac:dyDescent="0.2">
      <c r="A302" s="131" t="str">
        <f>"SMAC20323"</f>
        <v>SMAC20323</v>
      </c>
      <c r="B302" s="145">
        <v>2021</v>
      </c>
      <c r="C302" s="124">
        <v>80000</v>
      </c>
      <c r="D302" s="132">
        <f>VLOOKUP(A302,COVID!$A$2:$B$299,2,0)</f>
        <v>80000</v>
      </c>
      <c r="E302" s="132"/>
      <c r="F302" s="132"/>
      <c r="G302" s="132"/>
      <c r="H302" s="132">
        <f t="shared" si="9"/>
        <v>0</v>
      </c>
      <c r="I302" s="133"/>
    </row>
    <row r="303" spans="1:9" x14ac:dyDescent="0.2">
      <c r="A303" s="131" t="str">
        <f>"SMAC20329"</f>
        <v>SMAC20329</v>
      </c>
      <c r="B303" s="145">
        <v>2021</v>
      </c>
      <c r="C303" s="124">
        <v>80000</v>
      </c>
      <c r="D303" s="132">
        <f>VLOOKUP(A303,COVID!$A$2:$B$299,2,0)</f>
        <v>80000</v>
      </c>
      <c r="E303" s="132"/>
      <c r="F303" s="132"/>
      <c r="G303" s="132"/>
      <c r="H303" s="132">
        <f t="shared" si="9"/>
        <v>0</v>
      </c>
      <c r="I303" s="133"/>
    </row>
    <row r="304" spans="1:9" x14ac:dyDescent="0.2">
      <c r="A304" s="131" t="str">
        <f>"SMAC20330"</f>
        <v>SMAC20330</v>
      </c>
      <c r="B304" s="145">
        <v>2021</v>
      </c>
      <c r="C304" s="124">
        <v>80000</v>
      </c>
      <c r="D304" s="132">
        <f>VLOOKUP(A304,COVID!$A$2:$B$299,2,0)</f>
        <v>80000</v>
      </c>
      <c r="E304" s="132"/>
      <c r="F304" s="132"/>
      <c r="G304" s="132"/>
      <c r="H304" s="132">
        <f t="shared" si="9"/>
        <v>0</v>
      </c>
      <c r="I304" s="133"/>
    </row>
    <row r="305" spans="1:9" x14ac:dyDescent="0.2">
      <c r="A305" s="131" t="str">
        <f>"SMAC20334"</f>
        <v>SMAC20334</v>
      </c>
      <c r="B305" s="145">
        <v>2021</v>
      </c>
      <c r="C305" s="124">
        <v>80000</v>
      </c>
      <c r="D305" s="132">
        <f>VLOOKUP(A305,COVID!$A$2:$B$299,2,0)</f>
        <v>80000</v>
      </c>
      <c r="E305" s="132"/>
      <c r="F305" s="132"/>
      <c r="G305" s="132"/>
      <c r="H305" s="132">
        <f t="shared" si="9"/>
        <v>0</v>
      </c>
      <c r="I305" s="133"/>
    </row>
    <row r="306" spans="1:9" x14ac:dyDescent="0.2">
      <c r="A306" s="131" t="str">
        <f>"SMAC20339"</f>
        <v>SMAC20339</v>
      </c>
      <c r="B306" s="145">
        <v>2021</v>
      </c>
      <c r="C306" s="124">
        <v>80000</v>
      </c>
      <c r="D306" s="132">
        <f>VLOOKUP(A306,COVID!$A$2:$B$299,2,0)</f>
        <v>80000</v>
      </c>
      <c r="E306" s="132"/>
      <c r="F306" s="132"/>
      <c r="G306" s="132"/>
      <c r="H306" s="132">
        <f t="shared" si="9"/>
        <v>0</v>
      </c>
      <c r="I306" s="133"/>
    </row>
    <row r="307" spans="1:9" x14ac:dyDescent="0.2">
      <c r="A307" s="131" t="str">
        <f>"COM13184"</f>
        <v>COM13184</v>
      </c>
      <c r="B307" s="145">
        <v>2021</v>
      </c>
      <c r="C307" s="124">
        <v>80000</v>
      </c>
      <c r="D307" s="132">
        <f>VLOOKUP(A307,COVID!$A$2:$B$299,2,0)</f>
        <v>80000</v>
      </c>
      <c r="E307" s="132"/>
      <c r="F307" s="132"/>
      <c r="G307" s="132"/>
      <c r="H307" s="132">
        <f t="shared" si="9"/>
        <v>0</v>
      </c>
      <c r="I307" s="133"/>
    </row>
    <row r="308" spans="1:9" x14ac:dyDescent="0.2">
      <c r="A308" s="131" t="str">
        <f>"SMAC20366"</f>
        <v>SMAC20366</v>
      </c>
      <c r="B308" s="145">
        <v>2021</v>
      </c>
      <c r="C308" s="124">
        <v>80000</v>
      </c>
      <c r="D308" s="132">
        <f>VLOOKUP(A308,COVID!$A$2:$B$299,2,0)</f>
        <v>80000</v>
      </c>
      <c r="E308" s="132"/>
      <c r="F308" s="132"/>
      <c r="G308" s="132"/>
      <c r="H308" s="132">
        <f t="shared" si="9"/>
        <v>0</v>
      </c>
      <c r="I308" s="133"/>
    </row>
    <row r="309" spans="1:9" x14ac:dyDescent="0.2">
      <c r="A309" s="131" t="str">
        <f>"SMAC20367"</f>
        <v>SMAC20367</v>
      </c>
      <c r="B309" s="145">
        <v>2021</v>
      </c>
      <c r="C309" s="124">
        <v>80000</v>
      </c>
      <c r="D309" s="132">
        <f>VLOOKUP(A309,COVID!$A$2:$B$299,2,0)</f>
        <v>80000</v>
      </c>
      <c r="E309" s="132"/>
      <c r="F309" s="132"/>
      <c r="G309" s="132"/>
      <c r="H309" s="132">
        <f t="shared" si="9"/>
        <v>0</v>
      </c>
      <c r="I309" s="133"/>
    </row>
    <row r="310" spans="1:9" x14ac:dyDescent="0.2">
      <c r="A310" s="131" t="str">
        <f>"SMAC20368"</f>
        <v>SMAC20368</v>
      </c>
      <c r="B310" s="145">
        <v>2021</v>
      </c>
      <c r="C310" s="124">
        <v>80000</v>
      </c>
      <c r="D310" s="132">
        <f>VLOOKUP(A310,COVID!$A$2:$B$299,2,0)</f>
        <v>80000</v>
      </c>
      <c r="E310" s="132"/>
      <c r="F310" s="132"/>
      <c r="G310" s="132"/>
      <c r="H310" s="132">
        <f t="shared" si="9"/>
        <v>0</v>
      </c>
      <c r="I310" s="133"/>
    </row>
    <row r="311" spans="1:9" x14ac:dyDescent="0.2">
      <c r="A311" s="131" t="str">
        <f>"SMAC20355"</f>
        <v>SMAC20355</v>
      </c>
      <c r="B311" s="145">
        <v>2021</v>
      </c>
      <c r="C311" s="124">
        <v>80000</v>
      </c>
      <c r="D311" s="132">
        <f>VLOOKUP(A311,COVID!$A$2:$B$299,2,0)</f>
        <v>80000</v>
      </c>
      <c r="E311" s="132"/>
      <c r="F311" s="132"/>
      <c r="G311" s="132"/>
      <c r="H311" s="132">
        <f t="shared" si="9"/>
        <v>0</v>
      </c>
      <c r="I311" s="133"/>
    </row>
    <row r="312" spans="1:9" x14ac:dyDescent="0.2">
      <c r="A312" s="131" t="str">
        <f>"SMAC20270"</f>
        <v>SMAC20270</v>
      </c>
      <c r="B312" s="145">
        <v>2021</v>
      </c>
      <c r="C312" s="124">
        <v>80000</v>
      </c>
      <c r="D312" s="132">
        <f>VLOOKUP(A312,COVID!$A$2:$B$299,2,0)</f>
        <v>80000</v>
      </c>
      <c r="E312" s="132"/>
      <c r="F312" s="132"/>
      <c r="G312" s="132"/>
      <c r="H312" s="132">
        <f t="shared" si="9"/>
        <v>0</v>
      </c>
      <c r="I312" s="133"/>
    </row>
    <row r="313" spans="1:9" x14ac:dyDescent="0.2">
      <c r="A313" s="131" t="str">
        <f>"SMAC20261"</f>
        <v>SMAC20261</v>
      </c>
      <c r="B313" s="145">
        <v>2021</v>
      </c>
      <c r="C313" s="124">
        <v>80000</v>
      </c>
      <c r="D313" s="132">
        <f>VLOOKUP(A313,COVID!$A$2:$B$299,2,0)</f>
        <v>80000</v>
      </c>
      <c r="E313" s="132"/>
      <c r="F313" s="132"/>
      <c r="G313" s="132"/>
      <c r="H313" s="132">
        <f t="shared" si="9"/>
        <v>0</v>
      </c>
      <c r="I313" s="133"/>
    </row>
    <row r="314" spans="1:9" x14ac:dyDescent="0.2">
      <c r="A314" s="131" t="str">
        <f>"SMAC20271"</f>
        <v>SMAC20271</v>
      </c>
      <c r="B314" s="145">
        <v>2021</v>
      </c>
      <c r="C314" s="124">
        <v>80000</v>
      </c>
      <c r="D314" s="132">
        <f>VLOOKUP(A314,COVID!$A$2:$B$299,2,0)</f>
        <v>80000</v>
      </c>
      <c r="E314" s="132"/>
      <c r="F314" s="132"/>
      <c r="G314" s="132"/>
      <c r="H314" s="132">
        <f t="shared" si="9"/>
        <v>0</v>
      </c>
      <c r="I314" s="133"/>
    </row>
    <row r="315" spans="1:9" x14ac:dyDescent="0.2">
      <c r="A315" s="131" t="str">
        <f>"SMAC20267"</f>
        <v>SMAC20267</v>
      </c>
      <c r="B315" s="145">
        <v>2021</v>
      </c>
      <c r="C315" s="124">
        <v>80000</v>
      </c>
      <c r="D315" s="132">
        <f>VLOOKUP(A315,COVID!$A$2:$B$299,2,0)</f>
        <v>80000</v>
      </c>
      <c r="E315" s="132"/>
      <c r="F315" s="132"/>
      <c r="G315" s="132"/>
      <c r="H315" s="132">
        <f t="shared" si="9"/>
        <v>0</v>
      </c>
      <c r="I315" s="133"/>
    </row>
    <row r="316" spans="1:9" x14ac:dyDescent="0.2">
      <c r="A316" s="131" t="str">
        <f>"SMAC20256"</f>
        <v>SMAC20256</v>
      </c>
      <c r="B316" s="145">
        <v>2021</v>
      </c>
      <c r="C316" s="124">
        <v>80000</v>
      </c>
      <c r="D316" s="132">
        <f>VLOOKUP(A316,COVID!$A$2:$B$299,2,0)</f>
        <v>80000</v>
      </c>
      <c r="E316" s="132"/>
      <c r="F316" s="132"/>
      <c r="G316" s="132"/>
      <c r="H316" s="132">
        <f t="shared" si="9"/>
        <v>0</v>
      </c>
      <c r="I316" s="133"/>
    </row>
    <row r="317" spans="1:9" x14ac:dyDescent="0.2">
      <c r="A317" s="131" t="str">
        <f>"SMAC20236"</f>
        <v>SMAC20236</v>
      </c>
      <c r="B317" s="145">
        <v>2021</v>
      </c>
      <c r="C317" s="124">
        <v>80000</v>
      </c>
      <c r="D317" s="132">
        <f>VLOOKUP(A317,COVID!$A$2:$B$299,2,0)</f>
        <v>80000</v>
      </c>
      <c r="E317" s="132"/>
      <c r="F317" s="132"/>
      <c r="G317" s="132"/>
      <c r="H317" s="132">
        <f t="shared" si="9"/>
        <v>0</v>
      </c>
      <c r="I317" s="133"/>
    </row>
    <row r="318" spans="1:9" x14ac:dyDescent="0.2">
      <c r="A318" s="131" t="str">
        <f>"SMAC20211"</f>
        <v>SMAC20211</v>
      </c>
      <c r="B318" s="145">
        <v>2021</v>
      </c>
      <c r="C318" s="124">
        <v>80000</v>
      </c>
      <c r="D318" s="132">
        <f>VLOOKUP(A318,COVID!$A$2:$B$299,2,0)</f>
        <v>80000</v>
      </c>
      <c r="E318" s="132"/>
      <c r="F318" s="132"/>
      <c r="G318" s="132"/>
      <c r="H318" s="132">
        <f t="shared" si="9"/>
        <v>0</v>
      </c>
      <c r="I318" s="133"/>
    </row>
    <row r="319" spans="1:9" x14ac:dyDescent="0.2">
      <c r="A319" s="131" t="str">
        <f>"SMAC20082"</f>
        <v>SMAC20082</v>
      </c>
      <c r="B319" s="145">
        <v>2021</v>
      </c>
      <c r="C319" s="124">
        <v>80000</v>
      </c>
      <c r="D319" s="132">
        <f>VLOOKUP(A319,COVID!$A$2:$B$299,2,0)</f>
        <v>80000</v>
      </c>
      <c r="E319" s="132"/>
      <c r="F319" s="132"/>
      <c r="G319" s="132"/>
      <c r="H319" s="132">
        <f t="shared" si="9"/>
        <v>0</v>
      </c>
      <c r="I319" s="133"/>
    </row>
    <row r="320" spans="1:9" x14ac:dyDescent="0.2">
      <c r="A320" s="131" t="str">
        <f>"SMAC20110"</f>
        <v>SMAC20110</v>
      </c>
      <c r="B320" s="145">
        <v>2021</v>
      </c>
      <c r="C320" s="124">
        <v>80000</v>
      </c>
      <c r="D320" s="132">
        <f>VLOOKUP(A320,COVID!$A$2:$B$299,2,0)</f>
        <v>80000</v>
      </c>
      <c r="E320" s="132"/>
      <c r="F320" s="132"/>
      <c r="G320" s="132"/>
      <c r="H320" s="132">
        <f t="shared" si="9"/>
        <v>0</v>
      </c>
      <c r="I320" s="133"/>
    </row>
    <row r="321" spans="1:9" x14ac:dyDescent="0.2">
      <c r="A321" s="131" t="str">
        <f>"SMAC20111"</f>
        <v>SMAC20111</v>
      </c>
      <c r="B321" s="145">
        <v>2021</v>
      </c>
      <c r="C321" s="124">
        <v>80000</v>
      </c>
      <c r="D321" s="132">
        <f>VLOOKUP(A321,COVID!$A$2:$B$299,2,0)</f>
        <v>80000</v>
      </c>
      <c r="E321" s="132"/>
      <c r="F321" s="132"/>
      <c r="G321" s="132"/>
      <c r="H321" s="132">
        <f t="shared" si="9"/>
        <v>0</v>
      </c>
      <c r="I321" s="133"/>
    </row>
    <row r="322" spans="1:9" x14ac:dyDescent="0.2">
      <c r="A322" s="131" t="str">
        <f>"SMAC20069"</f>
        <v>SMAC20069</v>
      </c>
      <c r="B322" s="145">
        <v>2021</v>
      </c>
      <c r="C322" s="124">
        <v>80000</v>
      </c>
      <c r="D322" s="132">
        <f>VLOOKUP(A322,COVID!$A$2:$B$299,2,0)</f>
        <v>80000</v>
      </c>
      <c r="E322" s="132"/>
      <c r="F322" s="132"/>
      <c r="G322" s="132"/>
      <c r="H322" s="132">
        <f t="shared" si="9"/>
        <v>0</v>
      </c>
      <c r="I322" s="133"/>
    </row>
    <row r="323" spans="1:9" x14ac:dyDescent="0.2">
      <c r="A323" s="131" t="str">
        <f>"SMAC20077"</f>
        <v>SMAC20077</v>
      </c>
      <c r="B323" s="145">
        <v>2021</v>
      </c>
      <c r="C323" s="124">
        <v>80000</v>
      </c>
      <c r="D323" s="132">
        <f>VLOOKUP(A323,COVID!$A$2:$B$299,2,0)</f>
        <v>80000</v>
      </c>
      <c r="E323" s="132"/>
      <c r="F323" s="132"/>
      <c r="G323" s="132"/>
      <c r="H323" s="132">
        <f t="shared" ref="H323:H386" si="10">+C323-SUM(D323:G323)</f>
        <v>0</v>
      </c>
      <c r="I323" s="133"/>
    </row>
    <row r="324" spans="1:9" x14ac:dyDescent="0.2">
      <c r="A324" s="131" t="str">
        <f>"SMAC20107"</f>
        <v>SMAC20107</v>
      </c>
      <c r="B324" s="145">
        <v>2021</v>
      </c>
      <c r="C324" s="124">
        <v>80000</v>
      </c>
      <c r="D324" s="132">
        <f>VLOOKUP(A324,COVID!$A$2:$B$299,2,0)</f>
        <v>80000</v>
      </c>
      <c r="E324" s="132"/>
      <c r="F324" s="132"/>
      <c r="G324" s="132"/>
      <c r="H324" s="132">
        <f t="shared" si="10"/>
        <v>0</v>
      </c>
      <c r="I324" s="133"/>
    </row>
    <row r="325" spans="1:9" x14ac:dyDescent="0.2">
      <c r="A325" s="131" t="str">
        <f>"SMAC20161"</f>
        <v>SMAC20161</v>
      </c>
      <c r="B325" s="145">
        <v>2021</v>
      </c>
      <c r="C325" s="124">
        <v>80000</v>
      </c>
      <c r="D325" s="132">
        <f>VLOOKUP(A325,COVID!$A$2:$B$299,2,0)</f>
        <v>80000</v>
      </c>
      <c r="E325" s="132"/>
      <c r="F325" s="132"/>
      <c r="G325" s="132"/>
      <c r="H325" s="132">
        <f t="shared" si="10"/>
        <v>0</v>
      </c>
      <c r="I325" s="133"/>
    </row>
    <row r="326" spans="1:9" x14ac:dyDescent="0.2">
      <c r="A326" s="131" t="str">
        <f>"SMAC20133"</f>
        <v>SMAC20133</v>
      </c>
      <c r="B326" s="145">
        <v>2021</v>
      </c>
      <c r="C326" s="124">
        <v>80000</v>
      </c>
      <c r="D326" s="132">
        <f>VLOOKUP(A326,COVID!$A$2:$B$299,2,0)</f>
        <v>80000</v>
      </c>
      <c r="E326" s="132"/>
      <c r="F326" s="132"/>
      <c r="G326" s="132"/>
      <c r="H326" s="132">
        <f t="shared" si="10"/>
        <v>0</v>
      </c>
      <c r="I326" s="133"/>
    </row>
    <row r="327" spans="1:9" x14ac:dyDescent="0.2">
      <c r="A327" s="131" t="str">
        <f>"SMAC20134"</f>
        <v>SMAC20134</v>
      </c>
      <c r="B327" s="145">
        <v>2021</v>
      </c>
      <c r="C327" s="124">
        <v>80000</v>
      </c>
      <c r="D327" s="132">
        <f>VLOOKUP(A327,COVID!$A$2:$B$299,2,0)</f>
        <v>80000</v>
      </c>
      <c r="E327" s="132"/>
      <c r="F327" s="132"/>
      <c r="G327" s="132"/>
      <c r="H327" s="132">
        <f t="shared" si="10"/>
        <v>0</v>
      </c>
      <c r="I327" s="133"/>
    </row>
    <row r="328" spans="1:9" x14ac:dyDescent="0.2">
      <c r="A328" s="131" t="str">
        <f>"SMAC20405"</f>
        <v>SMAC20405</v>
      </c>
      <c r="B328" s="145">
        <v>2021</v>
      </c>
      <c r="C328" s="124">
        <v>80000</v>
      </c>
      <c r="D328" s="132">
        <f>VLOOKUP(A328,COVID!$A$2:$B$299,2,0)</f>
        <v>80000</v>
      </c>
      <c r="E328" s="132"/>
      <c r="F328" s="132"/>
      <c r="G328" s="132"/>
      <c r="H328" s="132">
        <f t="shared" si="10"/>
        <v>0</v>
      </c>
      <c r="I328" s="133"/>
    </row>
    <row r="329" spans="1:9" x14ac:dyDescent="0.2">
      <c r="A329" s="131" t="str">
        <f>"SMAC20422"</f>
        <v>SMAC20422</v>
      </c>
      <c r="B329" s="145">
        <v>2021</v>
      </c>
      <c r="C329" s="124">
        <v>80000</v>
      </c>
      <c r="D329" s="132">
        <f>VLOOKUP(A329,COVID!$A$2:$B$299,2,0)</f>
        <v>80000</v>
      </c>
      <c r="E329" s="132"/>
      <c r="F329" s="132"/>
      <c r="G329" s="132"/>
      <c r="H329" s="132">
        <f t="shared" si="10"/>
        <v>0</v>
      </c>
      <c r="I329" s="133"/>
    </row>
    <row r="330" spans="1:9" x14ac:dyDescent="0.2">
      <c r="A330" s="131" t="str">
        <f>"SMAC20419"</f>
        <v>SMAC20419</v>
      </c>
      <c r="B330" s="145">
        <v>2021</v>
      </c>
      <c r="C330" s="124">
        <v>80000</v>
      </c>
      <c r="D330" s="132">
        <f>VLOOKUP(A330,COVID!$A$2:$B$299,2,0)</f>
        <v>80000</v>
      </c>
      <c r="E330" s="132"/>
      <c r="F330" s="132"/>
      <c r="G330" s="132"/>
      <c r="H330" s="132">
        <f t="shared" si="10"/>
        <v>0</v>
      </c>
      <c r="I330" s="133"/>
    </row>
    <row r="331" spans="1:9" x14ac:dyDescent="0.2">
      <c r="A331" s="131" t="str">
        <f>"SMAC20388"</f>
        <v>SMAC20388</v>
      </c>
      <c r="B331" s="145">
        <v>2021</v>
      </c>
      <c r="C331" s="124">
        <v>80000</v>
      </c>
      <c r="D331" s="132">
        <f>VLOOKUP(A331,COVID!$A$2:$B$299,2,0)</f>
        <v>80000</v>
      </c>
      <c r="E331" s="132"/>
      <c r="F331" s="132"/>
      <c r="G331" s="132"/>
      <c r="H331" s="132">
        <f t="shared" si="10"/>
        <v>0</v>
      </c>
      <c r="I331" s="133"/>
    </row>
    <row r="332" spans="1:9" x14ac:dyDescent="0.2">
      <c r="A332" s="131" t="str">
        <f>"SMAC20380"</f>
        <v>SMAC20380</v>
      </c>
      <c r="B332" s="145">
        <v>2021</v>
      </c>
      <c r="C332" s="124">
        <v>80000</v>
      </c>
      <c r="D332" s="132">
        <f>VLOOKUP(A332,COVID!$A$2:$B$299,2,0)</f>
        <v>80000</v>
      </c>
      <c r="E332" s="132"/>
      <c r="F332" s="132"/>
      <c r="G332" s="132"/>
      <c r="H332" s="132">
        <f t="shared" si="10"/>
        <v>0</v>
      </c>
      <c r="I332" s="133"/>
    </row>
    <row r="333" spans="1:9" x14ac:dyDescent="0.2">
      <c r="A333" s="131" t="str">
        <f>"SMAC20392"</f>
        <v>SMAC20392</v>
      </c>
      <c r="B333" s="145">
        <v>2021</v>
      </c>
      <c r="C333" s="124">
        <v>80000</v>
      </c>
      <c r="D333" s="132">
        <f>VLOOKUP(A333,COVID!$A$2:$B$299,2,0)</f>
        <v>80000</v>
      </c>
      <c r="E333" s="132"/>
      <c r="F333" s="132"/>
      <c r="G333" s="132"/>
      <c r="H333" s="132">
        <f t="shared" si="10"/>
        <v>0</v>
      </c>
      <c r="I333" s="133"/>
    </row>
    <row r="334" spans="1:9" x14ac:dyDescent="0.2">
      <c r="A334" s="131" t="str">
        <f>"SMAC20393"</f>
        <v>SMAC20393</v>
      </c>
      <c r="B334" s="145">
        <v>2021</v>
      </c>
      <c r="C334" s="124">
        <v>80000</v>
      </c>
      <c r="D334" s="132">
        <f>VLOOKUP(A334,COVID!$A$2:$B$299,2,0)</f>
        <v>80000</v>
      </c>
      <c r="E334" s="132"/>
      <c r="F334" s="132"/>
      <c r="G334" s="132"/>
      <c r="H334" s="132">
        <f t="shared" si="10"/>
        <v>0</v>
      </c>
      <c r="I334" s="133"/>
    </row>
    <row r="335" spans="1:9" x14ac:dyDescent="0.2">
      <c r="A335" s="131" t="str">
        <f>"SMAC20394"</f>
        <v>SMAC20394</v>
      </c>
      <c r="B335" s="145">
        <v>2021</v>
      </c>
      <c r="C335" s="124">
        <v>80000</v>
      </c>
      <c r="D335" s="132">
        <f>VLOOKUP(A335,COVID!$A$2:$B$299,2,0)</f>
        <v>80000</v>
      </c>
      <c r="E335" s="132"/>
      <c r="F335" s="132"/>
      <c r="G335" s="132"/>
      <c r="H335" s="132">
        <f t="shared" si="10"/>
        <v>0</v>
      </c>
      <c r="I335" s="133"/>
    </row>
    <row r="336" spans="1:9" x14ac:dyDescent="0.2">
      <c r="A336" s="131" t="str">
        <f>"SMAC20398"</f>
        <v>SMAC20398</v>
      </c>
      <c r="B336" s="145">
        <v>2021</v>
      </c>
      <c r="C336" s="124">
        <v>80000</v>
      </c>
      <c r="D336" s="132">
        <f>VLOOKUP(A336,COVID!$A$2:$B$299,2,0)</f>
        <v>80000</v>
      </c>
      <c r="E336" s="132"/>
      <c r="F336" s="132"/>
      <c r="G336" s="132"/>
      <c r="H336" s="132">
        <f t="shared" si="10"/>
        <v>0</v>
      </c>
      <c r="I336" s="133"/>
    </row>
    <row r="337" spans="1:9" x14ac:dyDescent="0.2">
      <c r="A337" s="131" t="str">
        <f>"SMAC20396"</f>
        <v>SMAC20396</v>
      </c>
      <c r="B337" s="145">
        <v>2021</v>
      </c>
      <c r="C337" s="124">
        <v>80000</v>
      </c>
      <c r="D337" s="132">
        <f>VLOOKUP(A337,COVID!$A$2:$B$299,2,0)</f>
        <v>80000</v>
      </c>
      <c r="E337" s="132"/>
      <c r="F337" s="132"/>
      <c r="G337" s="132"/>
      <c r="H337" s="132">
        <f t="shared" si="10"/>
        <v>0</v>
      </c>
      <c r="I337" s="133"/>
    </row>
    <row r="338" spans="1:9" x14ac:dyDescent="0.2">
      <c r="A338" s="131" t="str">
        <f>"SMAC20377"</f>
        <v>SMAC20377</v>
      </c>
      <c r="B338" s="145">
        <v>2021</v>
      </c>
      <c r="C338" s="124">
        <v>80000</v>
      </c>
      <c r="D338" s="132">
        <f>VLOOKUP(A338,COVID!$A$2:$B$299,2,0)</f>
        <v>80000</v>
      </c>
      <c r="E338" s="132"/>
      <c r="F338" s="132"/>
      <c r="G338" s="132"/>
      <c r="H338" s="132">
        <f t="shared" si="10"/>
        <v>0</v>
      </c>
      <c r="I338" s="133"/>
    </row>
    <row r="339" spans="1:9" x14ac:dyDescent="0.2">
      <c r="A339" s="131" t="str">
        <f>"SMAC20378"</f>
        <v>SMAC20378</v>
      </c>
      <c r="B339" s="145">
        <v>2021</v>
      </c>
      <c r="C339" s="124">
        <v>80000</v>
      </c>
      <c r="D339" s="132">
        <f>VLOOKUP(A339,COVID!$A$2:$B$299,2,0)</f>
        <v>80000</v>
      </c>
      <c r="E339" s="132"/>
      <c r="F339" s="132"/>
      <c r="G339" s="132"/>
      <c r="H339" s="132">
        <f t="shared" si="10"/>
        <v>0</v>
      </c>
      <c r="I339" s="133"/>
    </row>
    <row r="340" spans="1:9" x14ac:dyDescent="0.2">
      <c r="A340" s="131" t="str">
        <f>"SMAC20383"</f>
        <v>SMAC20383</v>
      </c>
      <c r="B340" s="145">
        <v>2021</v>
      </c>
      <c r="C340" s="124">
        <v>80000</v>
      </c>
      <c r="D340" s="132">
        <f>VLOOKUP(A340,COVID!$A$2:$B$299,2,0)</f>
        <v>80000</v>
      </c>
      <c r="E340" s="132"/>
      <c r="F340" s="132"/>
      <c r="G340" s="132"/>
      <c r="H340" s="132">
        <f t="shared" si="10"/>
        <v>0</v>
      </c>
      <c r="I340" s="133"/>
    </row>
    <row r="341" spans="1:9" x14ac:dyDescent="0.2">
      <c r="A341" s="131" t="str">
        <f>"SMAC20384"</f>
        <v>SMAC20384</v>
      </c>
      <c r="B341" s="145">
        <v>2021</v>
      </c>
      <c r="C341" s="124">
        <v>80000</v>
      </c>
      <c r="D341" s="132">
        <f>VLOOKUP(A341,COVID!$A$2:$B$299,2,0)</f>
        <v>80000</v>
      </c>
      <c r="E341" s="132"/>
      <c r="F341" s="132"/>
      <c r="G341" s="132"/>
      <c r="H341" s="132">
        <f t="shared" si="10"/>
        <v>0</v>
      </c>
      <c r="I341" s="133"/>
    </row>
    <row r="342" spans="1:9" x14ac:dyDescent="0.2">
      <c r="A342" s="131" t="str">
        <f>"SMAC20385"</f>
        <v>SMAC20385</v>
      </c>
      <c r="B342" s="145">
        <v>2021</v>
      </c>
      <c r="C342" s="124">
        <v>80000</v>
      </c>
      <c r="D342" s="132">
        <f>VLOOKUP(A342,COVID!$A$2:$B$299,2,0)</f>
        <v>80000</v>
      </c>
      <c r="E342" s="132"/>
      <c r="F342" s="132"/>
      <c r="G342" s="132"/>
      <c r="H342" s="132">
        <f t="shared" si="10"/>
        <v>0</v>
      </c>
      <c r="I342" s="133"/>
    </row>
    <row r="343" spans="1:9" x14ac:dyDescent="0.2">
      <c r="A343" s="131" t="str">
        <f>"SMAC20386"</f>
        <v>SMAC20386</v>
      </c>
      <c r="B343" s="145">
        <v>2021</v>
      </c>
      <c r="C343" s="124">
        <v>80000</v>
      </c>
      <c r="D343" s="132">
        <f>VLOOKUP(A343,COVID!$A$2:$B$299,2,0)</f>
        <v>80000</v>
      </c>
      <c r="E343" s="132"/>
      <c r="F343" s="132"/>
      <c r="G343" s="132"/>
      <c r="H343" s="132">
        <f t="shared" si="10"/>
        <v>0</v>
      </c>
      <c r="I343" s="133"/>
    </row>
    <row r="344" spans="1:9" x14ac:dyDescent="0.2">
      <c r="A344" s="131" t="str">
        <f>"SMAC20391"</f>
        <v>SMAC20391</v>
      </c>
      <c r="B344" s="145">
        <v>2021</v>
      </c>
      <c r="C344" s="124">
        <v>80000</v>
      </c>
      <c r="D344" s="132">
        <f>VLOOKUP(A344,COVID!$A$2:$B$299,2,0)</f>
        <v>80000</v>
      </c>
      <c r="E344" s="132"/>
      <c r="F344" s="132"/>
      <c r="G344" s="132"/>
      <c r="H344" s="132">
        <f t="shared" si="10"/>
        <v>0</v>
      </c>
      <c r="I344" s="133"/>
    </row>
    <row r="345" spans="1:9" x14ac:dyDescent="0.2">
      <c r="A345" s="131" t="s">
        <v>1508</v>
      </c>
      <c r="B345" s="145">
        <v>2021</v>
      </c>
      <c r="C345" s="124">
        <v>80000</v>
      </c>
      <c r="D345" s="132">
        <f>VLOOKUP(A345,COVID!$A$2:$B$299,2,0)</f>
        <v>80000</v>
      </c>
      <c r="E345" s="132"/>
      <c r="F345" s="132"/>
      <c r="G345" s="132"/>
      <c r="H345" s="132">
        <f t="shared" si="10"/>
        <v>0</v>
      </c>
      <c r="I345" s="133"/>
    </row>
    <row r="346" spans="1:9" x14ac:dyDescent="0.2">
      <c r="A346" s="131" t="s">
        <v>1812</v>
      </c>
      <c r="B346" s="145">
        <v>2021</v>
      </c>
      <c r="C346" s="124">
        <v>80000</v>
      </c>
      <c r="D346" s="132">
        <f>VLOOKUP(A346,COVID!$A$2:$B$299,2,0)</f>
        <v>80000</v>
      </c>
      <c r="E346" s="132"/>
      <c r="F346" s="132"/>
      <c r="G346" s="132"/>
      <c r="H346" s="132">
        <f t="shared" si="10"/>
        <v>0</v>
      </c>
      <c r="I346" s="133"/>
    </row>
    <row r="347" spans="1:9" x14ac:dyDescent="0.2">
      <c r="A347" s="131" t="s">
        <v>1971</v>
      </c>
      <c r="B347" s="145">
        <v>2021</v>
      </c>
      <c r="C347" s="124">
        <v>230000</v>
      </c>
      <c r="D347" s="132"/>
      <c r="E347" s="132">
        <f>+C347</f>
        <v>230000</v>
      </c>
      <c r="F347" s="132"/>
      <c r="G347" s="132"/>
      <c r="H347" s="132">
        <f t="shared" si="10"/>
        <v>0</v>
      </c>
      <c r="I347" s="133"/>
    </row>
    <row r="348" spans="1:9" x14ac:dyDescent="0.2">
      <c r="A348" s="131" t="s">
        <v>1972</v>
      </c>
      <c r="B348" s="145">
        <v>2021</v>
      </c>
      <c r="C348" s="124">
        <v>230000</v>
      </c>
      <c r="D348" s="132"/>
      <c r="E348" s="132">
        <f t="shared" ref="E348:E354" si="11">+C348</f>
        <v>230000</v>
      </c>
      <c r="F348" s="132"/>
      <c r="G348" s="132"/>
      <c r="H348" s="132">
        <f t="shared" si="10"/>
        <v>0</v>
      </c>
      <c r="I348" s="133"/>
    </row>
    <row r="349" spans="1:9" x14ac:dyDescent="0.2">
      <c r="A349" s="131" t="s">
        <v>1973</v>
      </c>
      <c r="B349" s="145">
        <v>2021</v>
      </c>
      <c r="C349" s="124">
        <v>230000</v>
      </c>
      <c r="D349" s="132"/>
      <c r="E349" s="132">
        <f t="shared" si="11"/>
        <v>230000</v>
      </c>
      <c r="F349" s="132"/>
      <c r="G349" s="132"/>
      <c r="H349" s="132">
        <f t="shared" si="10"/>
        <v>0</v>
      </c>
      <c r="I349" s="133"/>
    </row>
    <row r="350" spans="1:9" x14ac:dyDescent="0.2">
      <c r="A350" s="131" t="s">
        <v>1974</v>
      </c>
      <c r="B350" s="145">
        <v>2021</v>
      </c>
      <c r="C350" s="124">
        <v>160000</v>
      </c>
      <c r="D350" s="132"/>
      <c r="E350" s="132">
        <f t="shared" si="11"/>
        <v>160000</v>
      </c>
      <c r="F350" s="132"/>
      <c r="G350" s="132"/>
      <c r="H350" s="132">
        <f t="shared" si="10"/>
        <v>0</v>
      </c>
      <c r="I350" s="133"/>
    </row>
    <row r="351" spans="1:9" x14ac:dyDescent="0.2">
      <c r="A351" s="131" t="s">
        <v>1975</v>
      </c>
      <c r="B351" s="145">
        <v>2021</v>
      </c>
      <c r="C351" s="124">
        <v>160000</v>
      </c>
      <c r="D351" s="132"/>
      <c r="E351" s="132">
        <f t="shared" si="11"/>
        <v>160000</v>
      </c>
      <c r="F351" s="132"/>
      <c r="G351" s="132"/>
      <c r="H351" s="132">
        <f t="shared" si="10"/>
        <v>0</v>
      </c>
      <c r="I351" s="133"/>
    </row>
    <row r="352" spans="1:9" x14ac:dyDescent="0.2">
      <c r="A352" s="131" t="s">
        <v>1976</v>
      </c>
      <c r="B352" s="145">
        <v>2021</v>
      </c>
      <c r="C352" s="124">
        <v>230000</v>
      </c>
      <c r="D352" s="132"/>
      <c r="E352" s="132">
        <f t="shared" si="11"/>
        <v>230000</v>
      </c>
      <c r="F352" s="132"/>
      <c r="G352" s="132"/>
      <c r="H352" s="132">
        <f t="shared" si="10"/>
        <v>0</v>
      </c>
      <c r="I352" s="133"/>
    </row>
    <row r="353" spans="1:9" x14ac:dyDescent="0.2">
      <c r="A353" s="131" t="s">
        <v>1977</v>
      </c>
      <c r="B353" s="145">
        <v>2021</v>
      </c>
      <c r="C353" s="124">
        <v>230000</v>
      </c>
      <c r="D353" s="132"/>
      <c r="E353" s="132">
        <f t="shared" si="11"/>
        <v>230000</v>
      </c>
      <c r="F353" s="132"/>
      <c r="G353" s="132"/>
      <c r="H353" s="132">
        <f t="shared" si="10"/>
        <v>0</v>
      </c>
      <c r="I353" s="133"/>
    </row>
    <row r="354" spans="1:9" x14ac:dyDescent="0.2">
      <c r="A354" s="131" t="s">
        <v>1978</v>
      </c>
      <c r="B354" s="145">
        <v>2021</v>
      </c>
      <c r="C354" s="124">
        <v>230000</v>
      </c>
      <c r="D354" s="132"/>
      <c r="E354" s="132">
        <f t="shared" si="11"/>
        <v>230000</v>
      </c>
      <c r="F354" s="132"/>
      <c r="G354" s="132"/>
      <c r="H354" s="132">
        <f t="shared" si="10"/>
        <v>0</v>
      </c>
      <c r="I354" s="133"/>
    </row>
    <row r="355" spans="1:9" x14ac:dyDescent="0.2">
      <c r="A355" s="131" t="s">
        <v>1979</v>
      </c>
      <c r="B355" s="145">
        <v>2021</v>
      </c>
      <c r="C355" s="124">
        <v>80000</v>
      </c>
      <c r="D355" s="132"/>
      <c r="E355" s="132"/>
      <c r="F355" s="132"/>
      <c r="G355" s="132">
        <f>+C355</f>
        <v>80000</v>
      </c>
      <c r="H355" s="132">
        <f t="shared" si="10"/>
        <v>0</v>
      </c>
      <c r="I355" s="133"/>
    </row>
    <row r="356" spans="1:9" x14ac:dyDescent="0.2">
      <c r="A356" s="131" t="s">
        <v>1511</v>
      </c>
      <c r="B356" s="145">
        <v>2021</v>
      </c>
      <c r="C356" s="124">
        <v>80000</v>
      </c>
      <c r="D356" s="132">
        <f>VLOOKUP(A356,COVID!$A$2:$B$299,2,0)</f>
        <v>80000</v>
      </c>
      <c r="E356" s="132"/>
      <c r="F356" s="132"/>
      <c r="G356" s="132"/>
      <c r="H356" s="132">
        <f t="shared" si="10"/>
        <v>0</v>
      </c>
      <c r="I356" s="133"/>
    </row>
    <row r="357" spans="1:9" x14ac:dyDescent="0.2">
      <c r="A357" s="131" t="s">
        <v>1516</v>
      </c>
      <c r="B357" s="145">
        <v>2021</v>
      </c>
      <c r="C357" s="124">
        <v>80000</v>
      </c>
      <c r="D357" s="132">
        <f>VLOOKUP(A357,COVID!$A$2:$B$299,2,0)</f>
        <v>80000</v>
      </c>
      <c r="E357" s="132"/>
      <c r="F357" s="132"/>
      <c r="G357" s="132"/>
      <c r="H357" s="132">
        <f t="shared" si="10"/>
        <v>0</v>
      </c>
      <c r="I357" s="133"/>
    </row>
    <row r="358" spans="1:9" x14ac:dyDescent="0.2">
      <c r="A358" s="131" t="s">
        <v>1519</v>
      </c>
      <c r="B358" s="145">
        <v>2021</v>
      </c>
      <c r="C358" s="124">
        <v>80000</v>
      </c>
      <c r="D358" s="132">
        <f>VLOOKUP(A358,COVID!$A$2:$B$299,2,0)</f>
        <v>80000</v>
      </c>
      <c r="E358" s="132"/>
      <c r="F358" s="132"/>
      <c r="G358" s="132"/>
      <c r="H358" s="132">
        <f t="shared" si="10"/>
        <v>0</v>
      </c>
      <c r="I358" s="133"/>
    </row>
    <row r="359" spans="1:9" x14ac:dyDescent="0.2">
      <c r="A359" s="131" t="s">
        <v>1807</v>
      </c>
      <c r="B359" s="145">
        <v>2021</v>
      </c>
      <c r="C359" s="124">
        <v>80000</v>
      </c>
      <c r="D359" s="132">
        <f>VLOOKUP(A359,COVID!$A$2:$B$299,2,0)</f>
        <v>80000</v>
      </c>
      <c r="E359" s="132"/>
      <c r="F359" s="132"/>
      <c r="G359" s="132"/>
      <c r="H359" s="132">
        <f t="shared" si="10"/>
        <v>0</v>
      </c>
      <c r="I359" s="133"/>
    </row>
    <row r="360" spans="1:9" x14ac:dyDescent="0.2">
      <c r="A360" s="131" t="s">
        <v>1524</v>
      </c>
      <c r="B360" s="145">
        <v>2021</v>
      </c>
      <c r="C360" s="124">
        <v>80000</v>
      </c>
      <c r="D360" s="132">
        <f>VLOOKUP(A360,COVID!$A$2:$B$299,2,0)</f>
        <v>80000</v>
      </c>
      <c r="E360" s="132"/>
      <c r="F360" s="132"/>
      <c r="G360" s="132"/>
      <c r="H360" s="132">
        <f t="shared" si="10"/>
        <v>0</v>
      </c>
      <c r="I360" s="133"/>
    </row>
    <row r="361" spans="1:9" x14ac:dyDescent="0.2">
      <c r="A361" s="131" t="s">
        <v>549</v>
      </c>
      <c r="B361" s="145">
        <v>2021</v>
      </c>
      <c r="C361" s="124">
        <v>80000</v>
      </c>
      <c r="D361" s="132">
        <f>VLOOKUP(A361,COVID!$A$2:$B$299,2,0)</f>
        <v>80000</v>
      </c>
      <c r="E361" s="132"/>
      <c r="F361" s="132"/>
      <c r="G361" s="132"/>
      <c r="H361" s="132">
        <f t="shared" si="10"/>
        <v>0</v>
      </c>
      <c r="I361" s="133"/>
    </row>
    <row r="362" spans="1:9" x14ac:dyDescent="0.2">
      <c r="A362" s="131" t="s">
        <v>1529</v>
      </c>
      <c r="B362" s="145">
        <v>2021</v>
      </c>
      <c r="C362" s="124">
        <v>80000</v>
      </c>
      <c r="D362" s="132">
        <f>VLOOKUP(A362,COVID!$A$2:$B$299,2,0)</f>
        <v>80000</v>
      </c>
      <c r="E362" s="132"/>
      <c r="F362" s="132"/>
      <c r="G362" s="132"/>
      <c r="H362" s="132">
        <f t="shared" si="10"/>
        <v>0</v>
      </c>
      <c r="I362" s="133"/>
    </row>
    <row r="363" spans="1:9" x14ac:dyDescent="0.2">
      <c r="A363" s="131" t="s">
        <v>555</v>
      </c>
      <c r="B363" s="145">
        <v>2021</v>
      </c>
      <c r="C363" s="124">
        <v>80000</v>
      </c>
      <c r="D363" s="132">
        <f>VLOOKUP(A363,COVID!$A$2:$B$299,2,0)</f>
        <v>80000</v>
      </c>
      <c r="E363" s="132"/>
      <c r="F363" s="132"/>
      <c r="G363" s="132"/>
      <c r="H363" s="132">
        <f t="shared" si="10"/>
        <v>0</v>
      </c>
      <c r="I363" s="133"/>
    </row>
    <row r="364" spans="1:9" x14ac:dyDescent="0.2">
      <c r="A364" s="131" t="s">
        <v>1534</v>
      </c>
      <c r="B364" s="145">
        <v>2021</v>
      </c>
      <c r="C364" s="124">
        <v>80000</v>
      </c>
      <c r="D364" s="132">
        <f>VLOOKUP(A364,COVID!$A$2:$B$299,2,0)</f>
        <v>80000</v>
      </c>
      <c r="E364" s="132"/>
      <c r="F364" s="132"/>
      <c r="G364" s="132"/>
      <c r="H364" s="132">
        <f t="shared" si="10"/>
        <v>0</v>
      </c>
      <c r="I364" s="133"/>
    </row>
    <row r="365" spans="1:9" x14ac:dyDescent="0.2">
      <c r="A365" s="131" t="s">
        <v>1537</v>
      </c>
      <c r="B365" s="145">
        <v>2021</v>
      </c>
      <c r="C365" s="124">
        <v>80000</v>
      </c>
      <c r="D365" s="132">
        <f>VLOOKUP(A365,COVID!$A$2:$B$299,2,0)</f>
        <v>80000</v>
      </c>
      <c r="E365" s="132"/>
      <c r="F365" s="132"/>
      <c r="G365" s="132"/>
      <c r="H365" s="132">
        <f t="shared" si="10"/>
        <v>0</v>
      </c>
      <c r="I365" s="133"/>
    </row>
    <row r="366" spans="1:9" x14ac:dyDescent="0.2">
      <c r="A366" s="131" t="s">
        <v>1540</v>
      </c>
      <c r="B366" s="145">
        <v>2021</v>
      </c>
      <c r="C366" s="124">
        <v>80000</v>
      </c>
      <c r="D366" s="132">
        <f>VLOOKUP(A366,COVID!$A$2:$B$299,2,0)</f>
        <v>80000</v>
      </c>
      <c r="E366" s="132"/>
      <c r="F366" s="132"/>
      <c r="G366" s="132"/>
      <c r="H366" s="132">
        <f t="shared" si="10"/>
        <v>0</v>
      </c>
      <c r="I366" s="133"/>
    </row>
    <row r="367" spans="1:9" x14ac:dyDescent="0.2">
      <c r="A367" s="131" t="s">
        <v>1563</v>
      </c>
      <c r="B367" s="145">
        <v>2021</v>
      </c>
      <c r="C367" s="124">
        <v>80000</v>
      </c>
      <c r="D367" s="132">
        <f>VLOOKUP(A367,COVID!$A$2:$B$299,2,0)</f>
        <v>80000</v>
      </c>
      <c r="E367" s="132"/>
      <c r="F367" s="132"/>
      <c r="G367" s="132"/>
      <c r="H367" s="132">
        <f t="shared" si="10"/>
        <v>0</v>
      </c>
      <c r="I367" s="133"/>
    </row>
    <row r="368" spans="1:9" x14ac:dyDescent="0.2">
      <c r="A368" s="131" t="s">
        <v>1576</v>
      </c>
      <c r="B368" s="145">
        <v>2021</v>
      </c>
      <c r="C368" s="124">
        <v>80000</v>
      </c>
      <c r="D368" s="132">
        <f>VLOOKUP(A368,COVID!$A$2:$B$299,2,0)</f>
        <v>80000</v>
      </c>
      <c r="E368" s="132"/>
      <c r="F368" s="132"/>
      <c r="G368" s="132"/>
      <c r="H368" s="132">
        <f t="shared" si="10"/>
        <v>0</v>
      </c>
      <c r="I368" s="133"/>
    </row>
    <row r="369" spans="1:9" x14ac:dyDescent="0.2">
      <c r="A369" s="131" t="s">
        <v>1980</v>
      </c>
      <c r="B369" s="145">
        <v>2021</v>
      </c>
      <c r="C369" s="124">
        <v>230000</v>
      </c>
      <c r="D369" s="132"/>
      <c r="E369" s="132">
        <f t="shared" ref="E369:E372" si="12">+C369</f>
        <v>230000</v>
      </c>
      <c r="F369" s="132"/>
      <c r="G369" s="132"/>
      <c r="H369" s="132">
        <f t="shared" si="10"/>
        <v>0</v>
      </c>
      <c r="I369" s="133"/>
    </row>
    <row r="370" spans="1:9" x14ac:dyDescent="0.2">
      <c r="A370" s="131" t="s">
        <v>1981</v>
      </c>
      <c r="B370" s="145">
        <v>2021</v>
      </c>
      <c r="C370" s="124">
        <v>160000</v>
      </c>
      <c r="D370" s="132"/>
      <c r="E370" s="132">
        <f t="shared" si="12"/>
        <v>160000</v>
      </c>
      <c r="F370" s="132"/>
      <c r="G370" s="132"/>
      <c r="H370" s="132">
        <f t="shared" si="10"/>
        <v>0</v>
      </c>
      <c r="I370" s="133"/>
    </row>
    <row r="371" spans="1:9" x14ac:dyDescent="0.2">
      <c r="A371" s="131" t="s">
        <v>1982</v>
      </c>
      <c r="B371" s="145">
        <v>2021</v>
      </c>
      <c r="C371" s="124">
        <v>230000</v>
      </c>
      <c r="D371" s="132"/>
      <c r="E371" s="132">
        <f t="shared" si="12"/>
        <v>230000</v>
      </c>
      <c r="F371" s="132"/>
      <c r="G371" s="132"/>
      <c r="H371" s="132">
        <f t="shared" si="10"/>
        <v>0</v>
      </c>
      <c r="I371" s="133"/>
    </row>
    <row r="372" spans="1:9" x14ac:dyDescent="0.2">
      <c r="A372" s="131" t="s">
        <v>1983</v>
      </c>
      <c r="B372" s="145">
        <v>2021</v>
      </c>
      <c r="C372" s="124">
        <v>160000</v>
      </c>
      <c r="D372" s="132"/>
      <c r="E372" s="132">
        <f t="shared" si="12"/>
        <v>160000</v>
      </c>
      <c r="F372" s="132"/>
      <c r="G372" s="132"/>
      <c r="H372" s="132">
        <f t="shared" si="10"/>
        <v>0</v>
      </c>
      <c r="I372" s="133"/>
    </row>
    <row r="373" spans="1:9" x14ac:dyDescent="0.2">
      <c r="A373" s="131" t="s">
        <v>1814</v>
      </c>
      <c r="B373" s="145">
        <v>2021</v>
      </c>
      <c r="C373" s="124">
        <v>80000</v>
      </c>
      <c r="D373" s="132">
        <f>VLOOKUP(A373,COVID!$A$2:$B$299,2,0)</f>
        <v>80000</v>
      </c>
      <c r="E373" s="132"/>
      <c r="F373" s="132"/>
      <c r="G373" s="132"/>
      <c r="H373" s="132">
        <f t="shared" si="10"/>
        <v>0</v>
      </c>
      <c r="I373" s="133"/>
    </row>
    <row r="374" spans="1:9" x14ac:dyDescent="0.2">
      <c r="A374" s="131" t="s">
        <v>1554</v>
      </c>
      <c r="B374" s="145">
        <v>2021</v>
      </c>
      <c r="C374" s="124">
        <v>80000</v>
      </c>
      <c r="D374" s="132">
        <f>VLOOKUP(A374,COVID!$A$2:$B$299,2,0)</f>
        <v>80000</v>
      </c>
      <c r="E374" s="132"/>
      <c r="F374" s="132"/>
      <c r="G374" s="132"/>
      <c r="H374" s="132">
        <f t="shared" si="10"/>
        <v>0</v>
      </c>
      <c r="I374" s="133"/>
    </row>
    <row r="375" spans="1:9" x14ac:dyDescent="0.2">
      <c r="A375" s="131" t="s">
        <v>1550</v>
      </c>
      <c r="B375" s="145">
        <v>2021</v>
      </c>
      <c r="C375" s="124">
        <v>80000</v>
      </c>
      <c r="D375" s="132">
        <f>VLOOKUP(A375,COVID!$A$2:$B$299,2,0)</f>
        <v>80000</v>
      </c>
      <c r="E375" s="132"/>
      <c r="F375" s="132"/>
      <c r="G375" s="132"/>
      <c r="H375" s="132">
        <f t="shared" si="10"/>
        <v>0</v>
      </c>
      <c r="I375" s="133"/>
    </row>
    <row r="376" spans="1:9" x14ac:dyDescent="0.2">
      <c r="A376" s="131" t="s">
        <v>1545</v>
      </c>
      <c r="B376" s="145">
        <v>2021</v>
      </c>
      <c r="C376" s="124">
        <v>80000</v>
      </c>
      <c r="D376" s="132">
        <f>VLOOKUP(A376,COVID!$A$2:$B$299,2,0)</f>
        <v>80000</v>
      </c>
      <c r="E376" s="132"/>
      <c r="F376" s="132"/>
      <c r="G376" s="132"/>
      <c r="H376" s="132">
        <f t="shared" si="10"/>
        <v>0</v>
      </c>
      <c r="I376" s="133"/>
    </row>
    <row r="377" spans="1:9" x14ac:dyDescent="0.2">
      <c r="A377" s="131" t="s">
        <v>1558</v>
      </c>
      <c r="B377" s="145">
        <v>2021</v>
      </c>
      <c r="C377" s="124">
        <v>80000</v>
      </c>
      <c r="D377" s="132">
        <f>VLOOKUP(A377,COVID!$A$2:$B$299,2,0)</f>
        <v>80000</v>
      </c>
      <c r="E377" s="132"/>
      <c r="F377" s="132"/>
      <c r="G377" s="132"/>
      <c r="H377" s="132">
        <f t="shared" si="10"/>
        <v>0</v>
      </c>
      <c r="I377" s="133"/>
    </row>
    <row r="378" spans="1:9" x14ac:dyDescent="0.2">
      <c r="A378" s="131" t="s">
        <v>1568</v>
      </c>
      <c r="B378" s="145">
        <v>2021</v>
      </c>
      <c r="C378" s="124">
        <v>80000</v>
      </c>
      <c r="D378" s="132">
        <f>VLOOKUP(A378,COVID!$A$2:$B$299,2,0)</f>
        <v>80000</v>
      </c>
      <c r="E378" s="132"/>
      <c r="F378" s="132"/>
      <c r="G378" s="132"/>
      <c r="H378" s="132">
        <f t="shared" si="10"/>
        <v>0</v>
      </c>
      <c r="I378" s="133"/>
    </row>
    <row r="379" spans="1:9" x14ac:dyDescent="0.2">
      <c r="A379" s="131" t="s">
        <v>1572</v>
      </c>
      <c r="B379" s="145">
        <v>2021</v>
      </c>
      <c r="C379" s="124">
        <v>80000</v>
      </c>
      <c r="D379" s="132">
        <f>VLOOKUP(A379,COVID!$A$2:$B$299,2,0)</f>
        <v>80000</v>
      </c>
      <c r="E379" s="132"/>
      <c r="F379" s="132"/>
      <c r="G379" s="132"/>
      <c r="H379" s="132">
        <f t="shared" si="10"/>
        <v>0</v>
      </c>
      <c r="I379" s="133"/>
    </row>
    <row r="380" spans="1:9" x14ac:dyDescent="0.2">
      <c r="A380" s="131" t="s">
        <v>1578</v>
      </c>
      <c r="B380" s="145">
        <v>2021</v>
      </c>
      <c r="C380" s="124">
        <v>80000</v>
      </c>
      <c r="D380" s="132">
        <f>VLOOKUP(A380,COVID!$A$2:$B$299,2,0)</f>
        <v>80000</v>
      </c>
      <c r="E380" s="132"/>
      <c r="F380" s="132"/>
      <c r="G380" s="132"/>
      <c r="H380" s="132">
        <f t="shared" si="10"/>
        <v>0</v>
      </c>
      <c r="I380" s="133"/>
    </row>
    <row r="381" spans="1:9" x14ac:dyDescent="0.2">
      <c r="A381" s="131" t="s">
        <v>1582</v>
      </c>
      <c r="B381" s="145">
        <v>2021</v>
      </c>
      <c r="C381" s="124">
        <v>80000</v>
      </c>
      <c r="D381" s="132">
        <f>VLOOKUP(A381,COVID!$A$2:$B$299,2,0)</f>
        <v>80000</v>
      </c>
      <c r="E381" s="132"/>
      <c r="F381" s="132"/>
      <c r="G381" s="132"/>
      <c r="H381" s="132">
        <f t="shared" si="10"/>
        <v>0</v>
      </c>
      <c r="I381" s="133"/>
    </row>
    <row r="382" spans="1:9" x14ac:dyDescent="0.2">
      <c r="A382" s="131" t="s">
        <v>1586</v>
      </c>
      <c r="B382" s="145">
        <v>2021</v>
      </c>
      <c r="C382" s="124">
        <v>80000</v>
      </c>
      <c r="D382" s="132">
        <f>VLOOKUP(A382,COVID!$A$2:$B$299,2,0)</f>
        <v>80000</v>
      </c>
      <c r="E382" s="132"/>
      <c r="F382" s="132"/>
      <c r="G382" s="132"/>
      <c r="H382" s="132">
        <f t="shared" si="10"/>
        <v>0</v>
      </c>
      <c r="I382" s="133"/>
    </row>
    <row r="383" spans="1:9" x14ac:dyDescent="0.2">
      <c r="A383" s="1" t="str">
        <f>"SMAC21077"</f>
        <v>SMAC21077</v>
      </c>
      <c r="B383" s="145">
        <v>2021</v>
      </c>
      <c r="C383" s="124">
        <v>80000</v>
      </c>
      <c r="D383" s="132">
        <f>VLOOKUP(A383,COVID!$A$2:$B$299,2,0)</f>
        <v>80000</v>
      </c>
      <c r="E383" s="132"/>
      <c r="F383" s="132"/>
      <c r="G383" s="132"/>
      <c r="H383" s="132">
        <f t="shared" si="10"/>
        <v>0</v>
      </c>
      <c r="I383" s="133"/>
    </row>
    <row r="384" spans="1:9" x14ac:dyDescent="0.2">
      <c r="A384" s="133" t="s">
        <v>1590</v>
      </c>
      <c r="B384" s="145">
        <v>2021</v>
      </c>
      <c r="C384" s="124">
        <v>80000</v>
      </c>
      <c r="D384" s="132">
        <f>VLOOKUP(A384,COVID!$A$2:$B$299,2,0)</f>
        <v>80000</v>
      </c>
      <c r="E384" s="132"/>
      <c r="F384" s="132"/>
      <c r="G384" s="132"/>
      <c r="H384" s="132">
        <f t="shared" si="10"/>
        <v>0</v>
      </c>
      <c r="I384" s="133"/>
    </row>
    <row r="385" spans="1:9" x14ac:dyDescent="0.2">
      <c r="A385" s="133" t="s">
        <v>1600</v>
      </c>
      <c r="B385" s="145">
        <v>2021</v>
      </c>
      <c r="C385" s="124">
        <v>80000</v>
      </c>
      <c r="D385" s="132">
        <f>VLOOKUP(A385,COVID!$A$2:$B$299,2,0)</f>
        <v>80000</v>
      </c>
      <c r="E385" s="132"/>
      <c r="F385" s="132"/>
      <c r="G385" s="132"/>
      <c r="H385" s="132">
        <f t="shared" si="10"/>
        <v>0</v>
      </c>
      <c r="I385" s="133"/>
    </row>
    <row r="386" spans="1:9" x14ac:dyDescent="0.2">
      <c r="A386" s="133" t="s">
        <v>1818</v>
      </c>
      <c r="B386" s="145">
        <v>2021</v>
      </c>
      <c r="C386" s="124">
        <v>80000</v>
      </c>
      <c r="D386" s="132">
        <f>VLOOKUP(A386,COVID!$A$2:$B$299,2,0)</f>
        <v>80000</v>
      </c>
      <c r="E386" s="132"/>
      <c r="F386" s="132"/>
      <c r="G386" s="132"/>
      <c r="H386" s="132">
        <f t="shared" si="10"/>
        <v>0</v>
      </c>
      <c r="I386" s="133"/>
    </row>
    <row r="387" spans="1:9" x14ac:dyDescent="0.2">
      <c r="A387" s="133" t="s">
        <v>1605</v>
      </c>
      <c r="B387" s="145">
        <v>2021</v>
      </c>
      <c r="C387" s="124">
        <v>80000</v>
      </c>
      <c r="D387" s="132">
        <f>VLOOKUP(A387,COVID!$A$2:$B$299,2,0)</f>
        <v>80000</v>
      </c>
      <c r="E387" s="132"/>
      <c r="F387" s="132"/>
      <c r="G387" s="132"/>
      <c r="H387" s="132">
        <f t="shared" ref="H387:H442" si="13">+C387-SUM(D387:G387)</f>
        <v>0</v>
      </c>
      <c r="I387" s="133"/>
    </row>
    <row r="388" spans="1:9" x14ac:dyDescent="0.2">
      <c r="A388" s="133" t="s">
        <v>1609</v>
      </c>
      <c r="B388" s="145">
        <v>2021</v>
      </c>
      <c r="C388" s="124">
        <v>80000</v>
      </c>
      <c r="D388" s="132">
        <f>VLOOKUP(A388,COVID!$A$2:$B$299,2,0)</f>
        <v>80000</v>
      </c>
      <c r="E388" s="132"/>
      <c r="F388" s="132"/>
      <c r="G388" s="132"/>
      <c r="H388" s="132">
        <f t="shared" si="13"/>
        <v>0</v>
      </c>
      <c r="I388" s="133"/>
    </row>
    <row r="389" spans="1:9" x14ac:dyDescent="0.2">
      <c r="A389" s="133" t="s">
        <v>1613</v>
      </c>
      <c r="B389" s="145">
        <v>2021</v>
      </c>
      <c r="C389" s="124">
        <v>80000</v>
      </c>
      <c r="D389" s="132">
        <f>VLOOKUP(A389,COVID!$A$2:$B$299,2,0)</f>
        <v>80000</v>
      </c>
      <c r="E389" s="132"/>
      <c r="F389" s="132"/>
      <c r="G389" s="132"/>
      <c r="H389" s="132">
        <f t="shared" si="13"/>
        <v>0</v>
      </c>
      <c r="I389" s="133"/>
    </row>
    <row r="390" spans="1:9" x14ac:dyDescent="0.2">
      <c r="A390" s="13">
        <v>500117</v>
      </c>
      <c r="B390" s="145">
        <v>2021</v>
      </c>
      <c r="C390" s="125">
        <v>541951</v>
      </c>
      <c r="D390" s="125"/>
      <c r="E390" s="125"/>
      <c r="F390" s="125"/>
      <c r="G390" s="125"/>
      <c r="H390" s="125">
        <f t="shared" si="13"/>
        <v>541951</v>
      </c>
      <c r="I390" s="13" t="s">
        <v>2681</v>
      </c>
    </row>
    <row r="391" spans="1:9" x14ac:dyDescent="0.2">
      <c r="A391" s="13">
        <v>500112</v>
      </c>
      <c r="B391" s="145">
        <v>2021</v>
      </c>
      <c r="C391" s="125">
        <v>15227815</v>
      </c>
      <c r="D391" s="125"/>
      <c r="E391" s="125"/>
      <c r="F391" s="125"/>
      <c r="G391" s="125"/>
      <c r="H391" s="125">
        <f t="shared" si="13"/>
        <v>15227815</v>
      </c>
      <c r="I391" s="13" t="s">
        <v>2681</v>
      </c>
    </row>
    <row r="392" spans="1:9" x14ac:dyDescent="0.2">
      <c r="A392" s="13">
        <v>500114</v>
      </c>
      <c r="B392" s="145">
        <v>2021</v>
      </c>
      <c r="C392" s="125">
        <v>17046290</v>
      </c>
      <c r="D392" s="125"/>
      <c r="E392" s="125"/>
      <c r="F392" s="125"/>
      <c r="G392" s="125"/>
      <c r="H392" s="125">
        <f t="shared" si="13"/>
        <v>17046290</v>
      </c>
      <c r="I392" s="13" t="s">
        <v>2681</v>
      </c>
    </row>
    <row r="393" spans="1:9" x14ac:dyDescent="0.2">
      <c r="A393" s="13">
        <v>500116</v>
      </c>
      <c r="B393" s="145">
        <v>2021</v>
      </c>
      <c r="C393" s="125">
        <v>18272009</v>
      </c>
      <c r="D393" s="125"/>
      <c r="E393" s="125"/>
      <c r="F393" s="125"/>
      <c r="G393" s="125"/>
      <c r="H393" s="125">
        <f t="shared" si="13"/>
        <v>18272009</v>
      </c>
      <c r="I393" s="13" t="s">
        <v>2681</v>
      </c>
    </row>
    <row r="394" spans="1:9" x14ac:dyDescent="0.2">
      <c r="A394" s="13">
        <v>500118</v>
      </c>
      <c r="B394" s="145">
        <v>2021</v>
      </c>
      <c r="C394" s="125">
        <v>18029547</v>
      </c>
      <c r="D394" s="125"/>
      <c r="E394" s="125"/>
      <c r="F394" s="125"/>
      <c r="G394" s="125"/>
      <c r="H394" s="125">
        <f t="shared" si="13"/>
        <v>18029547</v>
      </c>
      <c r="I394" s="13" t="s">
        <v>2681</v>
      </c>
    </row>
    <row r="395" spans="1:9" x14ac:dyDescent="0.2">
      <c r="A395" s="133" t="s">
        <v>1617</v>
      </c>
      <c r="B395" s="145">
        <v>2021</v>
      </c>
      <c r="C395" s="124">
        <v>80000</v>
      </c>
      <c r="D395" s="132">
        <f>VLOOKUP(A395,COVID!$A$2:$B$299,2,0)</f>
        <v>80000</v>
      </c>
      <c r="E395" s="132"/>
      <c r="F395" s="132"/>
      <c r="G395" s="132"/>
      <c r="H395" s="132">
        <f t="shared" si="13"/>
        <v>0</v>
      </c>
      <c r="I395" s="133"/>
    </row>
    <row r="396" spans="1:9" x14ac:dyDescent="0.2">
      <c r="A396" s="133">
        <v>500134</v>
      </c>
      <c r="B396" s="145">
        <v>2021</v>
      </c>
      <c r="C396" s="124">
        <v>86132833</v>
      </c>
      <c r="D396" s="132"/>
      <c r="E396" s="132"/>
      <c r="F396" s="132">
        <f>+C396</f>
        <v>86132833</v>
      </c>
      <c r="G396" s="132"/>
      <c r="H396" s="132">
        <f t="shared" si="13"/>
        <v>0</v>
      </c>
      <c r="I396" s="133"/>
    </row>
    <row r="397" spans="1:9" x14ac:dyDescent="0.2">
      <c r="A397" s="13">
        <v>500135</v>
      </c>
      <c r="B397" s="145">
        <v>2021</v>
      </c>
      <c r="C397" s="125">
        <v>20504864</v>
      </c>
      <c r="D397" s="125"/>
      <c r="E397" s="125"/>
      <c r="F397" s="125"/>
      <c r="G397" s="125"/>
      <c r="H397" s="125">
        <f t="shared" si="13"/>
        <v>20504864</v>
      </c>
      <c r="I397" s="13" t="s">
        <v>2681</v>
      </c>
    </row>
    <row r="398" spans="1:9" x14ac:dyDescent="0.2">
      <c r="A398" s="133" t="s">
        <v>1984</v>
      </c>
      <c r="B398" s="145">
        <v>2021</v>
      </c>
      <c r="C398" s="124">
        <v>80000</v>
      </c>
      <c r="D398" s="132"/>
      <c r="E398" s="132"/>
      <c r="F398" s="132">
        <f>+C398</f>
        <v>80000</v>
      </c>
      <c r="G398" s="132"/>
      <c r="H398" s="132">
        <f t="shared" si="13"/>
        <v>0</v>
      </c>
      <c r="I398" s="133"/>
    </row>
    <row r="399" spans="1:9" x14ac:dyDescent="0.2">
      <c r="A399" s="133" t="s">
        <v>1622</v>
      </c>
      <c r="B399" s="145">
        <v>2021</v>
      </c>
      <c r="C399" s="124">
        <v>80000</v>
      </c>
      <c r="D399" s="132">
        <f>VLOOKUP(A399,COVID!$A$2:$B$299,2,0)</f>
        <v>80000</v>
      </c>
      <c r="E399" s="132"/>
      <c r="F399" s="132"/>
      <c r="G399" s="132"/>
      <c r="H399" s="132">
        <f t="shared" si="13"/>
        <v>0</v>
      </c>
      <c r="I399" s="133"/>
    </row>
    <row r="400" spans="1:9" x14ac:dyDescent="0.2">
      <c r="A400" s="13">
        <v>500141</v>
      </c>
      <c r="B400" s="145">
        <v>2021</v>
      </c>
      <c r="C400" s="125">
        <v>19278611.670000002</v>
      </c>
      <c r="D400" s="125"/>
      <c r="E400" s="125"/>
      <c r="F400" s="125"/>
      <c r="G400" s="125"/>
      <c r="H400" s="125">
        <f t="shared" si="13"/>
        <v>19278611.670000002</v>
      </c>
      <c r="I400" s="13" t="s">
        <v>2681</v>
      </c>
    </row>
    <row r="401" spans="1:9" x14ac:dyDescent="0.2">
      <c r="A401" s="133" t="s">
        <v>1626</v>
      </c>
      <c r="B401" s="145">
        <v>2021</v>
      </c>
      <c r="C401" s="124">
        <v>80000</v>
      </c>
      <c r="D401" s="132">
        <f>VLOOKUP(A401,COVID!$A$2:$B$299,2,0)</f>
        <v>80000</v>
      </c>
      <c r="E401" s="132"/>
      <c r="F401" s="132"/>
      <c r="G401" s="132"/>
      <c r="H401" s="132">
        <f t="shared" si="13"/>
        <v>0</v>
      </c>
      <c r="I401" s="133"/>
    </row>
    <row r="402" spans="1:9" x14ac:dyDescent="0.2">
      <c r="A402" s="133" t="s">
        <v>1631</v>
      </c>
      <c r="B402" s="145">
        <v>2021</v>
      </c>
      <c r="C402" s="124">
        <v>80000</v>
      </c>
      <c r="D402" s="132">
        <f>VLOOKUP(A402,COVID!$A$2:$B$299,2,0)</f>
        <v>80000</v>
      </c>
      <c r="E402" s="132"/>
      <c r="F402" s="132"/>
      <c r="G402" s="132"/>
      <c r="H402" s="132">
        <f t="shared" si="13"/>
        <v>0</v>
      </c>
      <c r="I402" s="133"/>
    </row>
    <row r="403" spans="1:9" x14ac:dyDescent="0.2">
      <c r="A403" s="26">
        <v>501010</v>
      </c>
      <c r="B403" s="146">
        <v>2022</v>
      </c>
      <c r="C403" s="125">
        <v>2567440.7999999998</v>
      </c>
      <c r="D403" s="125"/>
      <c r="E403" s="125"/>
      <c r="F403" s="125"/>
      <c r="G403" s="125"/>
      <c r="H403" s="125">
        <f t="shared" si="13"/>
        <v>2567440.7999999998</v>
      </c>
      <c r="I403" s="13" t="s">
        <v>2681</v>
      </c>
    </row>
    <row r="404" spans="1:9" x14ac:dyDescent="0.2">
      <c r="A404" s="26">
        <v>501012</v>
      </c>
      <c r="B404" s="146">
        <v>2022</v>
      </c>
      <c r="C404" s="125">
        <v>2332627.2000000002</v>
      </c>
      <c r="D404" s="125"/>
      <c r="E404" s="125"/>
      <c r="F404" s="125"/>
      <c r="G404" s="125"/>
      <c r="H404" s="125">
        <f t="shared" si="13"/>
        <v>2332627.2000000002</v>
      </c>
      <c r="I404" s="13" t="s">
        <v>2681</v>
      </c>
    </row>
    <row r="405" spans="1:9" x14ac:dyDescent="0.2">
      <c r="A405" s="26">
        <v>501014</v>
      </c>
      <c r="B405" s="146">
        <v>2022</v>
      </c>
      <c r="C405" s="125">
        <v>2528614.7999999998</v>
      </c>
      <c r="D405" s="125"/>
      <c r="E405" s="125"/>
      <c r="F405" s="125"/>
      <c r="G405" s="125"/>
      <c r="H405" s="125">
        <f t="shared" si="13"/>
        <v>2528614.7999999998</v>
      </c>
      <c r="I405" s="13" t="s">
        <v>2681</v>
      </c>
    </row>
    <row r="406" spans="1:9" x14ac:dyDescent="0.2">
      <c r="A406" s="26">
        <v>501016</v>
      </c>
      <c r="B406" s="146">
        <v>2022</v>
      </c>
      <c r="C406" s="125">
        <v>2525245.2000000002</v>
      </c>
      <c r="D406" s="125"/>
      <c r="E406" s="125"/>
      <c r="F406" s="125"/>
      <c r="G406" s="125"/>
      <c r="H406" s="125">
        <f t="shared" si="13"/>
        <v>2525245.2000000002</v>
      </c>
      <c r="I406" s="13" t="s">
        <v>2681</v>
      </c>
    </row>
    <row r="407" spans="1:9" x14ac:dyDescent="0.2">
      <c r="A407" s="131">
        <v>501015</v>
      </c>
      <c r="B407" s="145">
        <v>2022</v>
      </c>
      <c r="C407" s="124">
        <v>2325701.27</v>
      </c>
      <c r="D407" s="132"/>
      <c r="E407" s="132"/>
      <c r="F407" s="132"/>
      <c r="G407" s="132">
        <f>+C407</f>
        <v>2325701.27</v>
      </c>
      <c r="H407" s="132">
        <f t="shared" si="13"/>
        <v>0</v>
      </c>
      <c r="I407" s="133"/>
    </row>
    <row r="408" spans="1:9" x14ac:dyDescent="0.2">
      <c r="A408" s="133" t="s">
        <v>1635</v>
      </c>
      <c r="B408" s="145">
        <v>2022</v>
      </c>
      <c r="C408" s="124">
        <v>80000</v>
      </c>
      <c r="D408" s="132">
        <f>VLOOKUP(A408,COVID!$A$2:$B$299,2,0)</f>
        <v>80000</v>
      </c>
      <c r="E408" s="132"/>
      <c r="F408" s="132"/>
      <c r="G408" s="132"/>
      <c r="H408" s="132">
        <f t="shared" si="13"/>
        <v>0</v>
      </c>
      <c r="I408" s="133"/>
    </row>
    <row r="409" spans="1:9" x14ac:dyDescent="0.2">
      <c r="A409" s="133" t="s">
        <v>1823</v>
      </c>
      <c r="B409" s="145">
        <v>2022</v>
      </c>
      <c r="C409" s="124">
        <v>80000</v>
      </c>
      <c r="D409" s="132">
        <f>VLOOKUP(A409,COVID!$A$2:$B$299,2,0)</f>
        <v>80000</v>
      </c>
      <c r="E409" s="132"/>
      <c r="F409" s="132"/>
      <c r="G409" s="132"/>
      <c r="H409" s="132">
        <f t="shared" si="13"/>
        <v>0</v>
      </c>
      <c r="I409" s="133"/>
    </row>
    <row r="410" spans="1:9" x14ac:dyDescent="0.2">
      <c r="A410" s="133" t="s">
        <v>1641</v>
      </c>
      <c r="B410" s="145">
        <v>2022</v>
      </c>
      <c r="C410" s="124">
        <v>80000</v>
      </c>
      <c r="D410" s="132">
        <f>VLOOKUP(A410,COVID!$A$2:$B$299,2,0)</f>
        <v>80000</v>
      </c>
      <c r="E410" s="132"/>
      <c r="F410" s="132"/>
      <c r="G410" s="132"/>
      <c r="H410" s="132">
        <f t="shared" si="13"/>
        <v>0</v>
      </c>
      <c r="I410" s="133"/>
    </row>
    <row r="411" spans="1:9" x14ac:dyDescent="0.2">
      <c r="A411" s="133" t="s">
        <v>1646</v>
      </c>
      <c r="B411" s="145">
        <v>2022</v>
      </c>
      <c r="C411" s="124">
        <v>80000</v>
      </c>
      <c r="D411" s="132">
        <f>VLOOKUP(A411,COVID!$A$2:$B$299,2,0)</f>
        <v>80000</v>
      </c>
      <c r="E411" s="132"/>
      <c r="F411" s="132"/>
      <c r="G411" s="132"/>
      <c r="H411" s="132">
        <f t="shared" si="13"/>
        <v>0</v>
      </c>
      <c r="I411" s="133"/>
    </row>
    <row r="412" spans="1:9" x14ac:dyDescent="0.2">
      <c r="A412" s="133" t="s">
        <v>1650</v>
      </c>
      <c r="B412" s="145">
        <v>2022</v>
      </c>
      <c r="C412" s="124">
        <v>80000</v>
      </c>
      <c r="D412" s="132">
        <f>VLOOKUP(A412,COVID!$A$2:$B$299,2,0)</f>
        <v>80000</v>
      </c>
      <c r="E412" s="132"/>
      <c r="F412" s="132"/>
      <c r="G412" s="132"/>
      <c r="H412" s="132">
        <f t="shared" si="13"/>
        <v>0</v>
      </c>
      <c r="I412" s="133"/>
    </row>
    <row r="413" spans="1:9" x14ac:dyDescent="0.2">
      <c r="A413" s="133" t="s">
        <v>1654</v>
      </c>
      <c r="B413" s="145">
        <v>2022</v>
      </c>
      <c r="C413" s="124">
        <v>80000</v>
      </c>
      <c r="D413" s="132">
        <f>VLOOKUP(A413,COVID!$A$2:$B$299,2,0)</f>
        <v>80000</v>
      </c>
      <c r="E413" s="132"/>
      <c r="F413" s="132"/>
      <c r="G413" s="132"/>
      <c r="H413" s="132">
        <f t="shared" si="13"/>
        <v>0</v>
      </c>
      <c r="I413" s="133"/>
    </row>
    <row r="414" spans="1:9" x14ac:dyDescent="0.2">
      <c r="A414" s="133" t="s">
        <v>1658</v>
      </c>
      <c r="B414" s="145">
        <v>2022</v>
      </c>
      <c r="C414" s="124">
        <v>80000</v>
      </c>
      <c r="D414" s="132">
        <f>VLOOKUP(A414,COVID!$A$2:$B$299,2,0)</f>
        <v>80000</v>
      </c>
      <c r="E414" s="132"/>
      <c r="F414" s="132"/>
      <c r="G414" s="132"/>
      <c r="H414" s="132">
        <f t="shared" si="13"/>
        <v>0</v>
      </c>
      <c r="I414" s="133"/>
    </row>
    <row r="415" spans="1:9" x14ac:dyDescent="0.2">
      <c r="A415" s="133" t="s">
        <v>1662</v>
      </c>
      <c r="B415" s="145">
        <v>2022</v>
      </c>
      <c r="C415" s="124">
        <v>80000</v>
      </c>
      <c r="D415" s="132">
        <f>VLOOKUP(A415,COVID!$A$2:$B$299,2,0)</f>
        <v>80000</v>
      </c>
      <c r="E415" s="132"/>
      <c r="F415" s="132"/>
      <c r="G415" s="132"/>
      <c r="H415" s="132">
        <f t="shared" si="13"/>
        <v>0</v>
      </c>
      <c r="I415" s="133"/>
    </row>
    <row r="416" spans="1:9" x14ac:dyDescent="0.2">
      <c r="A416" s="133" t="s">
        <v>1664</v>
      </c>
      <c r="B416" s="145">
        <v>2022</v>
      </c>
      <c r="C416" s="124">
        <v>80000</v>
      </c>
      <c r="D416" s="132">
        <f>VLOOKUP(A416,COVID!$A$2:$B$299,2,0)</f>
        <v>80000</v>
      </c>
      <c r="E416" s="132"/>
      <c r="F416" s="132"/>
      <c r="G416" s="132"/>
      <c r="H416" s="132">
        <f t="shared" si="13"/>
        <v>0</v>
      </c>
      <c r="I416" s="133"/>
    </row>
    <row r="417" spans="1:9" x14ac:dyDescent="0.2">
      <c r="A417" s="133" t="s">
        <v>1668</v>
      </c>
      <c r="B417" s="145">
        <v>2022</v>
      </c>
      <c r="C417" s="124">
        <v>80000</v>
      </c>
      <c r="D417" s="132">
        <f>VLOOKUP(A417,COVID!$A$2:$B$299,2,0)</f>
        <v>80000</v>
      </c>
      <c r="E417" s="132"/>
      <c r="F417" s="132"/>
      <c r="G417" s="132"/>
      <c r="H417" s="132">
        <f t="shared" si="13"/>
        <v>0</v>
      </c>
      <c r="I417" s="133"/>
    </row>
    <row r="418" spans="1:9" x14ac:dyDescent="0.2">
      <c r="A418" s="133" t="s">
        <v>1672</v>
      </c>
      <c r="B418" s="145">
        <v>2022</v>
      </c>
      <c r="C418" s="124">
        <v>80000</v>
      </c>
      <c r="D418" s="132">
        <f>VLOOKUP(A418,COVID!$A$2:$B$299,2,0)</f>
        <v>80000</v>
      </c>
      <c r="E418" s="132"/>
      <c r="F418" s="132"/>
      <c r="G418" s="132"/>
      <c r="H418" s="132">
        <f t="shared" si="13"/>
        <v>0</v>
      </c>
      <c r="I418" s="133"/>
    </row>
    <row r="419" spans="1:9" x14ac:dyDescent="0.2">
      <c r="A419" s="133" t="s">
        <v>1676</v>
      </c>
      <c r="B419" s="145">
        <v>2022</v>
      </c>
      <c r="C419" s="124">
        <v>80000</v>
      </c>
      <c r="D419" s="132">
        <f>VLOOKUP(A419,COVID!$A$2:$B$299,2,0)</f>
        <v>80000</v>
      </c>
      <c r="E419" s="132"/>
      <c r="F419" s="132"/>
      <c r="G419" s="132"/>
      <c r="H419" s="132">
        <f t="shared" si="13"/>
        <v>0</v>
      </c>
      <c r="I419" s="133"/>
    </row>
    <row r="420" spans="1:9" x14ac:dyDescent="0.2">
      <c r="A420" s="133" t="str">
        <f>"SMAC22430"</f>
        <v>SMAC22430</v>
      </c>
      <c r="B420" s="145">
        <v>2022</v>
      </c>
      <c r="C420" s="124">
        <v>80000</v>
      </c>
      <c r="D420" s="132">
        <f>VLOOKUP(A420,COVID!$A$2:$B$299,2,0)</f>
        <v>80000</v>
      </c>
      <c r="E420" s="132"/>
      <c r="F420" s="132"/>
      <c r="G420" s="132"/>
      <c r="H420" s="132">
        <f t="shared" si="13"/>
        <v>0</v>
      </c>
      <c r="I420" s="133"/>
    </row>
    <row r="421" spans="1:9" x14ac:dyDescent="0.2">
      <c r="A421" s="133" t="str">
        <f>"SMAC22466"</f>
        <v>SMAC22466</v>
      </c>
      <c r="B421" s="145">
        <v>2022</v>
      </c>
      <c r="C421" s="124">
        <v>80000</v>
      </c>
      <c r="D421" s="132">
        <f>VLOOKUP(A421,COVID!$A$2:$B$299,2,0)</f>
        <v>80000</v>
      </c>
      <c r="E421" s="132"/>
      <c r="F421" s="132"/>
      <c r="G421" s="132"/>
      <c r="H421" s="132">
        <f t="shared" si="13"/>
        <v>0</v>
      </c>
      <c r="I421" s="133"/>
    </row>
    <row r="422" spans="1:9" x14ac:dyDescent="0.2">
      <c r="A422" s="133" t="str">
        <f>"SMAC22476"</f>
        <v>SMAC22476</v>
      </c>
      <c r="B422" s="145">
        <v>2022</v>
      </c>
      <c r="C422" s="124">
        <v>80000</v>
      </c>
      <c r="D422" s="132">
        <f>VLOOKUP(A422,COVID!$A$2:$B$299,2,0)</f>
        <v>80000</v>
      </c>
      <c r="E422" s="132"/>
      <c r="F422" s="132"/>
      <c r="G422" s="132"/>
      <c r="H422" s="132">
        <f t="shared" si="13"/>
        <v>0</v>
      </c>
      <c r="I422" s="133"/>
    </row>
    <row r="423" spans="1:9" x14ac:dyDescent="0.2">
      <c r="A423" s="133" t="str">
        <f>"SMAC22491"</f>
        <v>SMAC22491</v>
      </c>
      <c r="B423" s="145">
        <v>2022</v>
      </c>
      <c r="C423" s="124">
        <v>80000</v>
      </c>
      <c r="D423" s="132"/>
      <c r="E423" s="132"/>
      <c r="F423" s="132">
        <f>+C423</f>
        <v>80000</v>
      </c>
      <c r="G423" s="132"/>
      <c r="H423" s="132">
        <f t="shared" si="13"/>
        <v>0</v>
      </c>
      <c r="I423" s="133"/>
    </row>
    <row r="424" spans="1:9" x14ac:dyDescent="0.2">
      <c r="A424" s="133" t="str">
        <f>"SMAC22520"</f>
        <v>SMAC22520</v>
      </c>
      <c r="B424" s="145">
        <v>2022</v>
      </c>
      <c r="C424" s="124">
        <v>80000</v>
      </c>
      <c r="D424" s="132">
        <f>VLOOKUP(A424,COVID!$A$2:$B$299,2,0)</f>
        <v>80000</v>
      </c>
      <c r="E424" s="132"/>
      <c r="F424" s="132"/>
      <c r="G424" s="132"/>
      <c r="H424" s="132">
        <f t="shared" si="13"/>
        <v>0</v>
      </c>
      <c r="I424" s="133"/>
    </row>
    <row r="425" spans="1:9" x14ac:dyDescent="0.2">
      <c r="A425" s="133" t="str">
        <f>"SMAC22529"</f>
        <v>SMAC22529</v>
      </c>
      <c r="B425" s="145">
        <v>2022</v>
      </c>
      <c r="C425" s="124">
        <v>80000</v>
      </c>
      <c r="D425" s="132">
        <f>VLOOKUP(A425,COVID!$A$2:$B$299,2,0)</f>
        <v>80000</v>
      </c>
      <c r="E425" s="132"/>
      <c r="F425" s="132"/>
      <c r="G425" s="132"/>
      <c r="H425" s="132">
        <f t="shared" si="13"/>
        <v>0</v>
      </c>
      <c r="I425" s="133"/>
    </row>
    <row r="426" spans="1:9" x14ac:dyDescent="0.2">
      <c r="A426" s="133" t="str">
        <f>"SMAC22538"</f>
        <v>SMAC22538</v>
      </c>
      <c r="B426" s="145">
        <v>2022</v>
      </c>
      <c r="C426" s="124">
        <v>80000</v>
      </c>
      <c r="D426" s="132">
        <f>VLOOKUP(A426,COVID!$A$2:$B$299,2,0)</f>
        <v>80000</v>
      </c>
      <c r="E426" s="132"/>
      <c r="F426" s="132"/>
      <c r="G426" s="132"/>
      <c r="H426" s="132">
        <f t="shared" si="13"/>
        <v>0</v>
      </c>
      <c r="I426" s="133"/>
    </row>
    <row r="427" spans="1:9" x14ac:dyDescent="0.2">
      <c r="A427" s="133" t="str">
        <f>"SMAC22540"</f>
        <v>SMAC22540</v>
      </c>
      <c r="B427" s="145">
        <v>2022</v>
      </c>
      <c r="C427" s="124">
        <v>80000</v>
      </c>
      <c r="D427" s="132">
        <f>VLOOKUP(A427,COVID!$A$2:$B$299,2,0)</f>
        <v>80000</v>
      </c>
      <c r="E427" s="132"/>
      <c r="F427" s="132"/>
      <c r="G427" s="132"/>
      <c r="H427" s="132">
        <f t="shared" si="13"/>
        <v>0</v>
      </c>
      <c r="I427" s="133"/>
    </row>
    <row r="428" spans="1:9" x14ac:dyDescent="0.2">
      <c r="A428" s="133" t="str">
        <f>"SMAC22541"</f>
        <v>SMAC22541</v>
      </c>
      <c r="B428" s="145">
        <v>2022</v>
      </c>
      <c r="C428" s="124">
        <v>80000</v>
      </c>
      <c r="D428" s="132">
        <f>VLOOKUP(A428,COVID!$A$2:$B$299,2,0)</f>
        <v>80000</v>
      </c>
      <c r="E428" s="132"/>
      <c r="F428" s="132"/>
      <c r="G428" s="132"/>
      <c r="H428" s="132">
        <f t="shared" si="13"/>
        <v>0</v>
      </c>
      <c r="I428" s="133"/>
    </row>
    <row r="429" spans="1:9" x14ac:dyDescent="0.2">
      <c r="A429" s="133" t="str">
        <f>"SMAC22543"</f>
        <v>SMAC22543</v>
      </c>
      <c r="B429" s="145">
        <v>2022</v>
      </c>
      <c r="C429" s="124">
        <v>80000</v>
      </c>
      <c r="D429" s="132">
        <f>VLOOKUP(A429,COVID!$A$2:$B$299,2,0)</f>
        <v>80000</v>
      </c>
      <c r="E429" s="132"/>
      <c r="F429" s="132"/>
      <c r="G429" s="132"/>
      <c r="H429" s="132">
        <f t="shared" si="13"/>
        <v>0</v>
      </c>
      <c r="I429" s="133"/>
    </row>
    <row r="430" spans="1:9" x14ac:dyDescent="0.2">
      <c r="A430" s="136" t="s">
        <v>1728</v>
      </c>
      <c r="B430" s="145">
        <v>2022</v>
      </c>
      <c r="C430" s="124">
        <v>80000</v>
      </c>
      <c r="D430" s="132">
        <f>VLOOKUP(A430,COVID!$A$2:$B$299,2,0)</f>
        <v>80000</v>
      </c>
      <c r="E430" s="132"/>
      <c r="F430" s="132"/>
      <c r="G430" s="132"/>
      <c r="H430" s="132">
        <f t="shared" si="13"/>
        <v>0</v>
      </c>
      <c r="I430" s="133"/>
    </row>
    <row r="431" spans="1:9" x14ac:dyDescent="0.2">
      <c r="A431" s="13" t="str">
        <f>"000501032"</f>
        <v>000501032</v>
      </c>
      <c r="B431" s="146">
        <v>2022</v>
      </c>
      <c r="C431" s="125">
        <v>37822916</v>
      </c>
      <c r="D431" s="125"/>
      <c r="E431" s="125"/>
      <c r="F431" s="125"/>
      <c r="G431" s="125"/>
      <c r="H431" s="125">
        <f t="shared" si="13"/>
        <v>37822916</v>
      </c>
      <c r="I431" s="13" t="s">
        <v>2681</v>
      </c>
    </row>
    <row r="432" spans="1:9" x14ac:dyDescent="0.2">
      <c r="A432" s="13" t="str">
        <f>"000501033"</f>
        <v>000501033</v>
      </c>
      <c r="B432" s="146">
        <v>2022</v>
      </c>
      <c r="C432" s="125">
        <v>19489553</v>
      </c>
      <c r="D432" s="125"/>
      <c r="E432" s="125"/>
      <c r="F432" s="125"/>
      <c r="G432" s="125"/>
      <c r="H432" s="125">
        <f t="shared" si="13"/>
        <v>19489553</v>
      </c>
      <c r="I432" s="13" t="s">
        <v>2681</v>
      </c>
    </row>
    <row r="433" spans="1:9" x14ac:dyDescent="0.2">
      <c r="A433" s="133" t="s">
        <v>1733</v>
      </c>
      <c r="B433" s="145">
        <v>2022</v>
      </c>
      <c r="C433" s="124">
        <v>80000</v>
      </c>
      <c r="D433" s="132">
        <f>VLOOKUP(A433,COVID!$A$2:$B$299,2,0)</f>
        <v>80000</v>
      </c>
      <c r="E433" s="132"/>
      <c r="F433" s="132"/>
      <c r="G433" s="132"/>
      <c r="H433" s="132">
        <f t="shared" si="13"/>
        <v>0</v>
      </c>
      <c r="I433" s="133"/>
    </row>
    <row r="434" spans="1:9" x14ac:dyDescent="0.2">
      <c r="A434" s="133" t="s">
        <v>1738</v>
      </c>
      <c r="B434" s="145">
        <v>2022</v>
      </c>
      <c r="C434" s="124">
        <v>80000</v>
      </c>
      <c r="D434" s="132">
        <f>VLOOKUP(A434,COVID!$A$2:$B$299,2,0)</f>
        <v>80000</v>
      </c>
      <c r="E434" s="132"/>
      <c r="F434" s="132"/>
      <c r="G434" s="132"/>
      <c r="H434" s="132">
        <f t="shared" si="13"/>
        <v>0</v>
      </c>
      <c r="I434" s="133"/>
    </row>
    <row r="435" spans="1:9" x14ac:dyDescent="0.2">
      <c r="A435" s="13" t="str">
        <f>"000501036"</f>
        <v>000501036</v>
      </c>
      <c r="B435" s="146">
        <v>2022</v>
      </c>
      <c r="C435" s="125">
        <v>456971</v>
      </c>
      <c r="D435" s="125"/>
      <c r="E435" s="125"/>
      <c r="F435" s="125"/>
      <c r="G435" s="125"/>
      <c r="H435" s="125">
        <f t="shared" si="13"/>
        <v>456971</v>
      </c>
      <c r="I435" s="13" t="s">
        <v>2681</v>
      </c>
    </row>
    <row r="436" spans="1:9" x14ac:dyDescent="0.2">
      <c r="A436" s="13" t="str">
        <f>"000501037"</f>
        <v>000501037</v>
      </c>
      <c r="B436" s="146">
        <v>2022</v>
      </c>
      <c r="C436" s="125">
        <v>18243979</v>
      </c>
      <c r="D436" s="125"/>
      <c r="E436" s="125"/>
      <c r="F436" s="125"/>
      <c r="G436" s="125"/>
      <c r="H436" s="125">
        <f t="shared" si="13"/>
        <v>18243979</v>
      </c>
      <c r="I436" s="13" t="s">
        <v>2681</v>
      </c>
    </row>
    <row r="437" spans="1:9" x14ac:dyDescent="0.2">
      <c r="A437" s="133" t="str">
        <f>"SMAC22858"</f>
        <v>SMAC22858</v>
      </c>
      <c r="B437" s="145">
        <v>2022</v>
      </c>
      <c r="C437" s="124">
        <v>80000</v>
      </c>
      <c r="D437" s="132">
        <f>VLOOKUP(A437,COVID!$A$2:$B$299,2,0)</f>
        <v>80000</v>
      </c>
      <c r="E437" s="132"/>
      <c r="F437" s="132"/>
      <c r="G437" s="132"/>
      <c r="H437" s="132">
        <f t="shared" si="13"/>
        <v>0</v>
      </c>
      <c r="I437" s="133"/>
    </row>
    <row r="438" spans="1:9" x14ac:dyDescent="0.2">
      <c r="A438" s="133" t="str">
        <f>"SMAC22859"</f>
        <v>SMAC22859</v>
      </c>
      <c r="B438" s="145">
        <v>2022</v>
      </c>
      <c r="C438" s="124">
        <v>80000</v>
      </c>
      <c r="D438" s="132">
        <f>VLOOKUP(A438,COVID!$A$2:$B$299,2,0)</f>
        <v>80000</v>
      </c>
      <c r="E438" s="132"/>
      <c r="F438" s="132"/>
      <c r="G438" s="132"/>
      <c r="H438" s="132">
        <f t="shared" si="13"/>
        <v>0</v>
      </c>
      <c r="I438" s="133"/>
    </row>
    <row r="439" spans="1:9" x14ac:dyDescent="0.2">
      <c r="A439" s="137">
        <v>501048</v>
      </c>
      <c r="B439" s="147">
        <v>2022</v>
      </c>
      <c r="C439" s="124">
        <v>82149646</v>
      </c>
      <c r="D439" s="132"/>
      <c r="E439" s="132"/>
      <c r="F439" s="132">
        <f t="shared" ref="F439:F440" si="14">+C439</f>
        <v>82149646</v>
      </c>
      <c r="G439" s="132"/>
      <c r="H439" s="132">
        <f t="shared" si="13"/>
        <v>0</v>
      </c>
      <c r="I439" s="133"/>
    </row>
    <row r="440" spans="1:9" x14ac:dyDescent="0.2">
      <c r="A440" s="137">
        <v>501049</v>
      </c>
      <c r="B440" s="147">
        <v>2022</v>
      </c>
      <c r="C440" s="124">
        <v>24059271</v>
      </c>
      <c r="D440" s="132"/>
      <c r="E440" s="132"/>
      <c r="F440" s="132">
        <f t="shared" si="14"/>
        <v>24059271</v>
      </c>
      <c r="G440" s="132"/>
      <c r="H440" s="132">
        <f t="shared" si="13"/>
        <v>0</v>
      </c>
      <c r="I440" s="133"/>
    </row>
    <row r="441" spans="1:9" x14ac:dyDescent="0.2">
      <c r="A441" s="137" t="s">
        <v>1751</v>
      </c>
      <c r="B441" s="147">
        <v>2022</v>
      </c>
      <c r="C441" s="124">
        <v>80000</v>
      </c>
      <c r="D441" s="132">
        <f>VLOOKUP(A441,COVID!$A$2:$B$299,2,0)</f>
        <v>80000</v>
      </c>
      <c r="E441" s="132"/>
      <c r="F441" s="132"/>
      <c r="G441" s="132"/>
      <c r="H441" s="132">
        <f t="shared" si="13"/>
        <v>0</v>
      </c>
      <c r="I441" s="133"/>
    </row>
    <row r="442" spans="1:9" x14ac:dyDescent="0.2">
      <c r="A442" s="137" t="s">
        <v>1757</v>
      </c>
      <c r="B442" s="147">
        <v>2022</v>
      </c>
      <c r="C442" s="124">
        <v>80000</v>
      </c>
      <c r="D442" s="132">
        <f>VLOOKUP(A442,COVID!$A$2:$B$299,2,0)</f>
        <v>80000</v>
      </c>
      <c r="E442" s="132"/>
      <c r="F442" s="132"/>
      <c r="G442" s="132"/>
      <c r="H442" s="132">
        <f t="shared" si="13"/>
        <v>0</v>
      </c>
      <c r="I442" s="133"/>
    </row>
    <row r="443" spans="1:9" x14ac:dyDescent="0.2">
      <c r="A443" s="3"/>
      <c r="B443" s="148" t="s">
        <v>2733</v>
      </c>
      <c r="C443" s="141">
        <f t="shared" ref="C443:H443" si="15">SUM(C2:C442)</f>
        <v>551457693.94000006</v>
      </c>
      <c r="D443" s="141">
        <f t="shared" si="15"/>
        <v>20480000</v>
      </c>
      <c r="E443" s="141">
        <f t="shared" si="15"/>
        <v>2480000</v>
      </c>
      <c r="F443" s="141">
        <f t="shared" si="15"/>
        <v>205073145</v>
      </c>
      <c r="G443" s="141">
        <f t="shared" si="15"/>
        <v>88424610.269999996</v>
      </c>
      <c r="H443" s="141">
        <f t="shared" si="15"/>
        <v>234999938.67000002</v>
      </c>
      <c r="I443" s="142"/>
    </row>
    <row r="444" spans="1:9" x14ac:dyDescent="0.2">
      <c r="A444" s="41"/>
      <c r="B444" s="149"/>
      <c r="C444" s="138"/>
    </row>
    <row r="445" spans="1:9" x14ac:dyDescent="0.2">
      <c r="A445" s="140"/>
    </row>
  </sheetData>
  <autoFilter ref="A1:I443" xr:uid="{AA694E29-2EE1-4027-8649-020B1A98389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C01A-2C03-4CE3-A63E-E76499DCA94C}">
  <dimension ref="A1:E27"/>
  <sheetViews>
    <sheetView showGridLines="0" tabSelected="1" workbookViewId="0">
      <selection activeCell="E27" sqref="A1:E27"/>
    </sheetView>
  </sheetViews>
  <sheetFormatPr baseColWidth="10" defaultRowHeight="15" x14ac:dyDescent="0.25"/>
  <cols>
    <col min="1" max="1" width="67.85546875" bestFit="1" customWidth="1"/>
    <col min="2" max="2" width="22.42578125" bestFit="1" customWidth="1"/>
    <col min="3" max="4" width="15.5703125" bestFit="1" customWidth="1"/>
    <col min="5" max="5" width="25.5703125" bestFit="1" customWidth="1"/>
    <col min="6" max="18" width="33.7109375" bestFit="1" customWidth="1"/>
    <col min="19" max="19" width="18.85546875" bestFit="1" customWidth="1"/>
    <col min="20" max="20" width="38.7109375" bestFit="1" customWidth="1"/>
    <col min="21" max="21" width="24.140625" bestFit="1" customWidth="1"/>
    <col min="22" max="22" width="23.140625" bestFit="1" customWidth="1"/>
    <col min="23" max="23" width="27.5703125" bestFit="1" customWidth="1"/>
    <col min="24" max="24" width="24.140625" bestFit="1" customWidth="1"/>
  </cols>
  <sheetData>
    <row r="1" spans="1:5" x14ac:dyDescent="0.25">
      <c r="E1" s="151"/>
    </row>
    <row r="2" spans="1:5" x14ac:dyDescent="0.25">
      <c r="E2" s="151"/>
    </row>
    <row r="3" spans="1:5" x14ac:dyDescent="0.25">
      <c r="E3" s="151"/>
    </row>
    <row r="4" spans="1:5" x14ac:dyDescent="0.25">
      <c r="E4" s="151"/>
    </row>
    <row r="5" spans="1:5" ht="15.75" x14ac:dyDescent="0.25">
      <c r="A5" s="152" t="s">
        <v>2734</v>
      </c>
      <c r="B5" s="152"/>
      <c r="C5" s="152"/>
      <c r="D5" s="152"/>
      <c r="E5" s="151"/>
    </row>
    <row r="6" spans="1:5" ht="15.75" x14ac:dyDescent="0.25">
      <c r="A6" s="153" t="s">
        <v>2745</v>
      </c>
      <c r="B6" s="152"/>
      <c r="C6" s="152"/>
      <c r="D6" s="152"/>
      <c r="E6" s="151"/>
    </row>
    <row r="7" spans="1:5" x14ac:dyDescent="0.25">
      <c r="A7" s="151"/>
      <c r="B7" s="151"/>
      <c r="C7" s="151"/>
      <c r="D7" s="151"/>
      <c r="E7" s="151"/>
    </row>
    <row r="8" spans="1:5" x14ac:dyDescent="0.25">
      <c r="A8" s="154" t="s">
        <v>2735</v>
      </c>
      <c r="B8" s="154">
        <v>2019</v>
      </c>
      <c r="C8" s="154">
        <v>2021</v>
      </c>
      <c r="D8" s="154">
        <v>2022</v>
      </c>
      <c r="E8" s="155" t="s">
        <v>2747</v>
      </c>
    </row>
    <row r="9" spans="1:5" x14ac:dyDescent="0.25">
      <c r="A9" s="151"/>
      <c r="B9" s="151"/>
      <c r="C9" s="151"/>
      <c r="D9" s="151"/>
      <c r="E9" s="151"/>
    </row>
    <row r="10" spans="1:5" ht="18.75" x14ac:dyDescent="0.3">
      <c r="A10" s="156" t="s">
        <v>2736</v>
      </c>
      <c r="B10" s="157">
        <v>85932909</v>
      </c>
      <c r="C10" s="157">
        <v>268702819.67000002</v>
      </c>
      <c r="D10" s="157">
        <v>196821965.26999998</v>
      </c>
      <c r="E10" s="157">
        <f>+B10+C10+D10</f>
        <v>551457693.94000006</v>
      </c>
    </row>
    <row r="11" spans="1:5" x14ac:dyDescent="0.25">
      <c r="A11" s="151"/>
      <c r="B11" s="151"/>
      <c r="C11" s="151"/>
      <c r="D11" s="151"/>
      <c r="E11" s="151"/>
    </row>
    <row r="12" spans="1:5" x14ac:dyDescent="0.25">
      <c r="A12" s="151" t="s">
        <v>2737</v>
      </c>
      <c r="B12" s="119">
        <v>85932909</v>
      </c>
      <c r="C12" s="119">
        <v>166000</v>
      </c>
      <c r="D12" s="119">
        <v>2325701.27</v>
      </c>
      <c r="E12" s="119">
        <f t="shared" ref="E12:E18" si="0">+B12+C12+D12</f>
        <v>88424610.269999996</v>
      </c>
    </row>
    <row r="13" spans="1:5" x14ac:dyDescent="0.25">
      <c r="A13" s="151" t="s">
        <v>502</v>
      </c>
      <c r="B13" s="119">
        <v>0</v>
      </c>
      <c r="C13" s="119">
        <v>98784228</v>
      </c>
      <c r="D13" s="119">
        <v>106288917</v>
      </c>
      <c r="E13" s="119">
        <f t="shared" si="0"/>
        <v>205073145</v>
      </c>
    </row>
    <row r="14" spans="1:5" x14ac:dyDescent="0.25">
      <c r="A14" s="151" t="s">
        <v>2738</v>
      </c>
      <c r="B14" s="119">
        <v>0</v>
      </c>
      <c r="C14" s="119">
        <v>2480000</v>
      </c>
      <c r="D14" s="119">
        <v>0</v>
      </c>
      <c r="E14" s="119">
        <f t="shared" si="0"/>
        <v>2480000</v>
      </c>
    </row>
    <row r="15" spans="1:5" x14ac:dyDescent="0.25">
      <c r="A15" s="151" t="s">
        <v>2739</v>
      </c>
      <c r="B15" s="119">
        <v>0</v>
      </c>
      <c r="C15" s="119">
        <v>0</v>
      </c>
      <c r="D15" s="119">
        <v>0</v>
      </c>
      <c r="E15" s="119">
        <f t="shared" si="0"/>
        <v>0</v>
      </c>
    </row>
    <row r="16" spans="1:5" x14ac:dyDescent="0.25">
      <c r="A16" s="151" t="s">
        <v>2740</v>
      </c>
      <c r="B16" s="119">
        <v>0</v>
      </c>
      <c r="C16" s="119">
        <v>0</v>
      </c>
      <c r="D16" s="119">
        <v>0</v>
      </c>
      <c r="E16" s="119">
        <f t="shared" si="0"/>
        <v>0</v>
      </c>
    </row>
    <row r="17" spans="1:5" x14ac:dyDescent="0.25">
      <c r="A17" s="151" t="s">
        <v>2741</v>
      </c>
      <c r="B17" s="119">
        <v>0</v>
      </c>
      <c r="C17" s="119">
        <v>149032591.67000002</v>
      </c>
      <c r="D17" s="119">
        <v>85967347</v>
      </c>
      <c r="E17" s="119">
        <f t="shared" si="0"/>
        <v>234999938.67000002</v>
      </c>
    </row>
    <row r="18" spans="1:5" x14ac:dyDescent="0.25">
      <c r="A18" s="151" t="s">
        <v>2748</v>
      </c>
      <c r="B18" s="119">
        <v>0</v>
      </c>
      <c r="C18" s="119">
        <v>18240000</v>
      </c>
      <c r="D18" s="119">
        <v>2240000</v>
      </c>
      <c r="E18" s="119">
        <f t="shared" si="0"/>
        <v>20480000</v>
      </c>
    </row>
    <row r="19" spans="1:5" x14ac:dyDescent="0.25">
      <c r="A19" s="151"/>
      <c r="B19" s="151"/>
      <c r="C19" s="151"/>
      <c r="D19" s="151"/>
      <c r="E19" s="151"/>
    </row>
    <row r="20" spans="1:5" ht="18.75" x14ac:dyDescent="0.3">
      <c r="A20" s="156" t="s">
        <v>1988</v>
      </c>
      <c r="B20" s="157">
        <f>+B10-B12-B13-B14-B15-B16-B17-B18</f>
        <v>0</v>
      </c>
      <c r="C20" s="157">
        <f t="shared" ref="C20:E20" si="1">+C10-C12-C13-C14-C15-C16-C17-C18</f>
        <v>0</v>
      </c>
      <c r="D20" s="157">
        <f t="shared" si="1"/>
        <v>-2.9802322387695313E-8</v>
      </c>
      <c r="E20" s="157">
        <f t="shared" si="1"/>
        <v>5.9604644775390625E-8</v>
      </c>
    </row>
    <row r="21" spans="1:5" x14ac:dyDescent="0.25">
      <c r="A21" s="151"/>
      <c r="B21" s="158"/>
      <c r="C21" s="158"/>
      <c r="D21" s="158"/>
      <c r="E21" s="158"/>
    </row>
    <row r="22" spans="1:5" x14ac:dyDescent="0.25">
      <c r="A22" s="151" t="s">
        <v>2742</v>
      </c>
      <c r="B22" s="159">
        <v>0</v>
      </c>
      <c r="C22" s="159">
        <v>0</v>
      </c>
      <c r="D22" s="159">
        <v>0</v>
      </c>
      <c r="E22" s="159">
        <v>0</v>
      </c>
    </row>
    <row r="23" spans="1:5" ht="18.75" x14ac:dyDescent="0.3">
      <c r="A23" s="156" t="s">
        <v>2743</v>
      </c>
      <c r="B23" s="157">
        <f>+B20-B22</f>
        <v>0</v>
      </c>
      <c r="C23" s="157">
        <f>+C20-C22</f>
        <v>0</v>
      </c>
      <c r="D23" s="157">
        <f>+D20-D22</f>
        <v>-2.9802322387695313E-8</v>
      </c>
      <c r="E23" s="157">
        <f>+E20-E22</f>
        <v>5.9604644775390625E-8</v>
      </c>
    </row>
    <row r="24" spans="1:5" x14ac:dyDescent="0.25">
      <c r="A24" s="151"/>
      <c r="B24" s="151"/>
      <c r="C24" s="151"/>
      <c r="D24" s="151"/>
      <c r="E24" s="151"/>
    </row>
    <row r="25" spans="1:5" x14ac:dyDescent="0.25">
      <c r="A25" s="151" t="s">
        <v>2744</v>
      </c>
      <c r="B25" s="119">
        <v>0</v>
      </c>
      <c r="C25" s="119">
        <v>0</v>
      </c>
      <c r="D25" s="119">
        <v>0</v>
      </c>
      <c r="E25" s="119">
        <v>0</v>
      </c>
    </row>
    <row r="26" spans="1:5" x14ac:dyDescent="0.25">
      <c r="A26" s="151"/>
      <c r="B26" s="151"/>
      <c r="C26" s="151"/>
      <c r="D26" s="151"/>
      <c r="E26" s="151"/>
    </row>
    <row r="27" spans="1:5" ht="18.75" x14ac:dyDescent="0.3">
      <c r="A27" s="160" t="s">
        <v>2746</v>
      </c>
      <c r="B27" s="161">
        <f>+B23-B25</f>
        <v>0</v>
      </c>
      <c r="C27" s="161">
        <f>+C23-C25</f>
        <v>0</v>
      </c>
      <c r="D27" s="161">
        <f>+D23-D25</f>
        <v>-2.9802322387695313E-8</v>
      </c>
      <c r="E27" s="161">
        <f>+E23-E25</f>
        <v>5.9604644775390625E-8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54EED-4C49-4865-B7E1-6E6B0FD09709}">
  <dimension ref="A1:AP299"/>
  <sheetViews>
    <sheetView topLeftCell="A2" workbookViewId="0">
      <selection activeCell="B15" sqref="B15"/>
    </sheetView>
  </sheetViews>
  <sheetFormatPr baseColWidth="10" defaultRowHeight="15" x14ac:dyDescent="0.25"/>
  <sheetData>
    <row r="1" spans="1:42" x14ac:dyDescent="0.25">
      <c r="A1" s="112" t="s">
        <v>479</v>
      </c>
      <c r="B1" s="112" t="s">
        <v>481</v>
      </c>
      <c r="C1" s="112" t="s">
        <v>474</v>
      </c>
      <c r="D1" s="112" t="s">
        <v>475</v>
      </c>
      <c r="E1" s="112" t="s">
        <v>476</v>
      </c>
      <c r="F1" s="112" t="s">
        <v>477</v>
      </c>
      <c r="G1" s="112" t="s">
        <v>478</v>
      </c>
      <c r="H1" s="112" t="s">
        <v>480</v>
      </c>
      <c r="I1" s="112" t="s">
        <v>482</v>
      </c>
      <c r="J1" s="112" t="s">
        <v>483</v>
      </c>
      <c r="K1" s="112" t="s">
        <v>484</v>
      </c>
      <c r="L1" s="112" t="s">
        <v>485</v>
      </c>
      <c r="M1" s="112" t="s">
        <v>486</v>
      </c>
      <c r="N1" s="112" t="s">
        <v>487</v>
      </c>
      <c r="O1" s="112" t="s">
        <v>488</v>
      </c>
      <c r="P1" s="112" t="s">
        <v>489</v>
      </c>
      <c r="Q1" s="112" t="s">
        <v>490</v>
      </c>
      <c r="R1" s="112" t="s">
        <v>491</v>
      </c>
      <c r="S1" s="112" t="s">
        <v>492</v>
      </c>
      <c r="T1" s="112" t="s">
        <v>493</v>
      </c>
      <c r="U1" s="112" t="s">
        <v>494</v>
      </c>
      <c r="V1" s="112" t="s">
        <v>495</v>
      </c>
      <c r="W1" s="112" t="s">
        <v>496</v>
      </c>
      <c r="X1" s="112" t="s">
        <v>497</v>
      </c>
      <c r="Y1" s="112" t="s">
        <v>498</v>
      </c>
      <c r="Z1" s="112" t="s">
        <v>499</v>
      </c>
      <c r="AA1" s="112" t="s">
        <v>500</v>
      </c>
      <c r="AB1" s="112" t="s">
        <v>501</v>
      </c>
      <c r="AC1" s="112" t="s">
        <v>502</v>
      </c>
      <c r="AD1" s="112" t="s">
        <v>503</v>
      </c>
      <c r="AE1" s="112" t="s">
        <v>504</v>
      </c>
      <c r="AF1" s="112" t="s">
        <v>505</v>
      </c>
      <c r="AG1" s="112" t="s">
        <v>506</v>
      </c>
      <c r="AH1" s="112" t="s">
        <v>507</v>
      </c>
      <c r="AI1" s="112" t="s">
        <v>508</v>
      </c>
      <c r="AJ1" s="112" t="s">
        <v>509</v>
      </c>
      <c r="AK1" s="112" t="s">
        <v>510</v>
      </c>
      <c r="AL1" s="112" t="s">
        <v>511</v>
      </c>
      <c r="AM1" s="112" t="s">
        <v>512</v>
      </c>
      <c r="AN1" s="112" t="s">
        <v>513</v>
      </c>
      <c r="AO1" s="112" t="s">
        <v>514</v>
      </c>
      <c r="AP1" s="112" t="s">
        <v>515</v>
      </c>
    </row>
    <row r="2" spans="1:42" x14ac:dyDescent="0.25">
      <c r="A2" s="113" t="s">
        <v>521</v>
      </c>
      <c r="B2" s="114">
        <v>80000</v>
      </c>
      <c r="C2" s="113" t="s">
        <v>516</v>
      </c>
      <c r="D2" s="113" t="s">
        <v>517</v>
      </c>
      <c r="E2" s="113" t="s">
        <v>518</v>
      </c>
      <c r="F2" s="113" t="s">
        <v>519</v>
      </c>
      <c r="G2" s="113" t="s">
        <v>520</v>
      </c>
      <c r="H2" s="113" t="s">
        <v>521</v>
      </c>
      <c r="I2" s="114">
        <v>80000</v>
      </c>
      <c r="J2" s="113" t="s">
        <v>34</v>
      </c>
      <c r="K2" s="114">
        <v>0</v>
      </c>
      <c r="L2" s="114">
        <v>0</v>
      </c>
      <c r="M2" s="115">
        <v>44313</v>
      </c>
      <c r="N2" s="115">
        <v>44313</v>
      </c>
      <c r="O2" s="115">
        <v>44313</v>
      </c>
      <c r="P2" s="116"/>
      <c r="Q2" s="113" t="s">
        <v>522</v>
      </c>
      <c r="R2" s="113" t="s">
        <v>523</v>
      </c>
      <c r="S2" s="113" t="s">
        <v>524</v>
      </c>
      <c r="T2" s="113" t="s">
        <v>525</v>
      </c>
      <c r="U2" s="114">
        <v>0</v>
      </c>
      <c r="V2" s="115">
        <v>44505</v>
      </c>
      <c r="W2" s="115">
        <v>44505</v>
      </c>
      <c r="X2" s="113" t="s">
        <v>526</v>
      </c>
      <c r="Y2" s="113" t="s">
        <v>527</v>
      </c>
      <c r="Z2" s="113" t="s">
        <v>528</v>
      </c>
      <c r="AA2" s="116"/>
      <c r="AB2" s="116"/>
      <c r="AC2" s="113" t="s">
        <v>528</v>
      </c>
      <c r="AD2" s="113" t="s">
        <v>529</v>
      </c>
      <c r="AE2" s="114">
        <v>0</v>
      </c>
      <c r="AF2" s="116"/>
      <c r="AG2" s="114">
        <v>0</v>
      </c>
      <c r="AH2" s="114">
        <v>80000</v>
      </c>
      <c r="AI2" s="114">
        <v>0</v>
      </c>
      <c r="AJ2" s="114">
        <v>80000</v>
      </c>
      <c r="AK2" s="113" t="s">
        <v>528</v>
      </c>
      <c r="AL2" s="113" t="s">
        <v>528</v>
      </c>
      <c r="AM2" s="113" t="s">
        <v>530</v>
      </c>
      <c r="AN2" s="113" t="s">
        <v>531</v>
      </c>
      <c r="AO2" s="114">
        <v>0</v>
      </c>
      <c r="AP2" s="113" t="s">
        <v>532</v>
      </c>
    </row>
    <row r="3" spans="1:42" x14ac:dyDescent="0.25">
      <c r="A3" s="113" t="s">
        <v>533</v>
      </c>
      <c r="B3" s="114">
        <v>80000</v>
      </c>
      <c r="C3" s="113" t="s">
        <v>516</v>
      </c>
      <c r="D3" s="113" t="s">
        <v>517</v>
      </c>
      <c r="E3" s="113" t="s">
        <v>518</v>
      </c>
      <c r="F3" s="113" t="s">
        <v>519</v>
      </c>
      <c r="G3" s="113" t="s">
        <v>520</v>
      </c>
      <c r="H3" s="113" t="s">
        <v>533</v>
      </c>
      <c r="I3" s="114">
        <v>80000</v>
      </c>
      <c r="J3" s="113" t="s">
        <v>34</v>
      </c>
      <c r="K3" s="114">
        <v>0</v>
      </c>
      <c r="L3" s="114">
        <v>0</v>
      </c>
      <c r="M3" s="115">
        <v>44321</v>
      </c>
      <c r="N3" s="115">
        <v>44321</v>
      </c>
      <c r="O3" s="115">
        <v>44321</v>
      </c>
      <c r="P3" s="116"/>
      <c r="Q3" s="113" t="s">
        <v>534</v>
      </c>
      <c r="R3" s="113" t="s">
        <v>535</v>
      </c>
      <c r="S3" s="113" t="s">
        <v>524</v>
      </c>
      <c r="T3" s="113" t="s">
        <v>525</v>
      </c>
      <c r="U3" s="114">
        <v>0</v>
      </c>
      <c r="V3" s="115">
        <v>44505</v>
      </c>
      <c r="W3" s="115">
        <v>44505</v>
      </c>
      <c r="X3" s="113" t="s">
        <v>526</v>
      </c>
      <c r="Y3" s="113" t="s">
        <v>527</v>
      </c>
      <c r="Z3" s="113" t="s">
        <v>528</v>
      </c>
      <c r="AA3" s="116"/>
      <c r="AB3" s="116"/>
      <c r="AC3" s="113" t="s">
        <v>528</v>
      </c>
      <c r="AD3" s="113" t="s">
        <v>536</v>
      </c>
      <c r="AE3" s="114">
        <v>0</v>
      </c>
      <c r="AF3" s="116"/>
      <c r="AG3" s="114">
        <v>0</v>
      </c>
      <c r="AH3" s="114">
        <v>80000</v>
      </c>
      <c r="AI3" s="114">
        <v>0</v>
      </c>
      <c r="AJ3" s="114">
        <v>80000</v>
      </c>
      <c r="AK3" s="113" t="s">
        <v>528</v>
      </c>
      <c r="AL3" s="113" t="s">
        <v>528</v>
      </c>
      <c r="AM3" s="113" t="s">
        <v>530</v>
      </c>
      <c r="AN3" s="113" t="s">
        <v>537</v>
      </c>
      <c r="AO3" s="114">
        <v>0</v>
      </c>
      <c r="AP3" s="113" t="s">
        <v>532</v>
      </c>
    </row>
    <row r="4" spans="1:42" x14ac:dyDescent="0.25">
      <c r="A4" s="113" t="s">
        <v>538</v>
      </c>
      <c r="B4" s="114">
        <v>80000</v>
      </c>
      <c r="C4" s="113" t="s">
        <v>516</v>
      </c>
      <c r="D4" s="113" t="s">
        <v>517</v>
      </c>
      <c r="E4" s="113" t="s">
        <v>518</v>
      </c>
      <c r="F4" s="113" t="s">
        <v>519</v>
      </c>
      <c r="G4" s="113" t="s">
        <v>520</v>
      </c>
      <c r="H4" s="113" t="s">
        <v>538</v>
      </c>
      <c r="I4" s="114">
        <v>80000</v>
      </c>
      <c r="J4" s="113" t="s">
        <v>34</v>
      </c>
      <c r="K4" s="114">
        <v>0</v>
      </c>
      <c r="L4" s="114">
        <v>0</v>
      </c>
      <c r="M4" s="115">
        <v>44391</v>
      </c>
      <c r="N4" s="115">
        <v>44391</v>
      </c>
      <c r="O4" s="115">
        <v>44391</v>
      </c>
      <c r="P4" s="116"/>
      <c r="Q4" s="113" t="s">
        <v>539</v>
      </c>
      <c r="R4" s="113" t="s">
        <v>540</v>
      </c>
      <c r="S4" s="113" t="s">
        <v>524</v>
      </c>
      <c r="T4" s="113" t="s">
        <v>541</v>
      </c>
      <c r="U4" s="114">
        <v>0</v>
      </c>
      <c r="V4" s="115">
        <v>44505</v>
      </c>
      <c r="W4" s="115">
        <v>44505</v>
      </c>
      <c r="X4" s="113" t="s">
        <v>526</v>
      </c>
      <c r="Y4" s="113" t="s">
        <v>527</v>
      </c>
      <c r="Z4" s="113" t="s">
        <v>528</v>
      </c>
      <c r="AA4" s="116"/>
      <c r="AB4" s="116"/>
      <c r="AC4" s="113" t="s">
        <v>528</v>
      </c>
      <c r="AD4" s="113" t="s">
        <v>542</v>
      </c>
      <c r="AE4" s="114">
        <v>0</v>
      </c>
      <c r="AF4" s="116"/>
      <c r="AG4" s="114">
        <v>0</v>
      </c>
      <c r="AH4" s="114">
        <v>80000</v>
      </c>
      <c r="AI4" s="114">
        <v>0</v>
      </c>
      <c r="AJ4" s="114">
        <v>80000</v>
      </c>
      <c r="AK4" s="113" t="s">
        <v>528</v>
      </c>
      <c r="AL4" s="113" t="s">
        <v>528</v>
      </c>
      <c r="AM4" s="113" t="s">
        <v>530</v>
      </c>
      <c r="AN4" s="113" t="s">
        <v>543</v>
      </c>
      <c r="AO4" s="114">
        <v>0</v>
      </c>
      <c r="AP4" s="113" t="s">
        <v>532</v>
      </c>
    </row>
    <row r="5" spans="1:42" x14ac:dyDescent="0.25">
      <c r="A5" s="113" t="s">
        <v>544</v>
      </c>
      <c r="B5" s="114">
        <v>80000</v>
      </c>
      <c r="C5" s="113" t="s">
        <v>516</v>
      </c>
      <c r="D5" s="113" t="s">
        <v>517</v>
      </c>
      <c r="E5" s="113" t="s">
        <v>518</v>
      </c>
      <c r="F5" s="113" t="s">
        <v>519</v>
      </c>
      <c r="G5" s="113" t="s">
        <v>520</v>
      </c>
      <c r="H5" s="113" t="s">
        <v>544</v>
      </c>
      <c r="I5" s="114">
        <v>80000</v>
      </c>
      <c r="J5" s="113" t="s">
        <v>34</v>
      </c>
      <c r="K5" s="114">
        <v>0</v>
      </c>
      <c r="L5" s="114">
        <v>0</v>
      </c>
      <c r="M5" s="115">
        <v>44399</v>
      </c>
      <c r="N5" s="115">
        <v>44399</v>
      </c>
      <c r="O5" s="115">
        <v>44399</v>
      </c>
      <c r="P5" s="116"/>
      <c r="Q5" s="113" t="s">
        <v>545</v>
      </c>
      <c r="R5" s="113" t="s">
        <v>546</v>
      </c>
      <c r="S5" s="113" t="s">
        <v>524</v>
      </c>
      <c r="T5" s="113" t="s">
        <v>525</v>
      </c>
      <c r="U5" s="114">
        <v>0</v>
      </c>
      <c r="V5" s="115">
        <v>44627</v>
      </c>
      <c r="W5" s="115">
        <v>44627</v>
      </c>
      <c r="X5" s="113" t="s">
        <v>526</v>
      </c>
      <c r="Y5" s="113" t="s">
        <v>527</v>
      </c>
      <c r="Z5" s="113" t="s">
        <v>528</v>
      </c>
      <c r="AA5" s="116"/>
      <c r="AB5" s="116"/>
      <c r="AC5" s="113" t="s">
        <v>528</v>
      </c>
      <c r="AD5" s="113" t="s">
        <v>547</v>
      </c>
      <c r="AE5" s="114">
        <v>0</v>
      </c>
      <c r="AF5" s="116"/>
      <c r="AG5" s="114">
        <v>0</v>
      </c>
      <c r="AH5" s="114">
        <v>80000</v>
      </c>
      <c r="AI5" s="114">
        <v>0</v>
      </c>
      <c r="AJ5" s="114">
        <v>80000</v>
      </c>
      <c r="AK5" s="113" t="s">
        <v>528</v>
      </c>
      <c r="AL5" s="113" t="s">
        <v>528</v>
      </c>
      <c r="AM5" s="113" t="s">
        <v>530</v>
      </c>
      <c r="AN5" s="113" t="s">
        <v>548</v>
      </c>
      <c r="AO5" s="114">
        <v>0</v>
      </c>
      <c r="AP5" s="113" t="s">
        <v>532</v>
      </c>
    </row>
    <row r="6" spans="1:42" x14ac:dyDescent="0.25">
      <c r="A6" s="113" t="s">
        <v>549</v>
      </c>
      <c r="B6" s="114">
        <v>80000</v>
      </c>
      <c r="C6" s="113" t="s">
        <v>516</v>
      </c>
      <c r="D6" s="113" t="s">
        <v>517</v>
      </c>
      <c r="E6" s="113" t="s">
        <v>518</v>
      </c>
      <c r="F6" s="113" t="s">
        <v>519</v>
      </c>
      <c r="G6" s="113" t="s">
        <v>520</v>
      </c>
      <c r="H6" s="113" t="s">
        <v>549</v>
      </c>
      <c r="I6" s="114">
        <v>80000</v>
      </c>
      <c r="J6" s="113" t="s">
        <v>34</v>
      </c>
      <c r="K6" s="114">
        <v>0</v>
      </c>
      <c r="L6" s="114">
        <v>0</v>
      </c>
      <c r="M6" s="115">
        <v>44421</v>
      </c>
      <c r="N6" s="115">
        <v>44421</v>
      </c>
      <c r="O6" s="115">
        <v>44421</v>
      </c>
      <c r="P6" s="116"/>
      <c r="Q6" s="113" t="s">
        <v>550</v>
      </c>
      <c r="R6" s="113" t="s">
        <v>551</v>
      </c>
      <c r="S6" s="113" t="s">
        <v>524</v>
      </c>
      <c r="T6" s="113" t="s">
        <v>552</v>
      </c>
      <c r="U6" s="114">
        <v>0</v>
      </c>
      <c r="V6" s="115">
        <v>44454</v>
      </c>
      <c r="W6" s="115">
        <v>44454</v>
      </c>
      <c r="X6" s="113" t="s">
        <v>526</v>
      </c>
      <c r="Y6" s="113" t="s">
        <v>527</v>
      </c>
      <c r="Z6" s="113" t="s">
        <v>528</v>
      </c>
      <c r="AA6" s="116"/>
      <c r="AB6" s="116"/>
      <c r="AC6" s="113" t="s">
        <v>528</v>
      </c>
      <c r="AD6" s="113" t="s">
        <v>553</v>
      </c>
      <c r="AE6" s="114">
        <v>0</v>
      </c>
      <c r="AF6" s="116"/>
      <c r="AG6" s="114">
        <v>0</v>
      </c>
      <c r="AH6" s="114">
        <v>80000</v>
      </c>
      <c r="AI6" s="114">
        <v>0</v>
      </c>
      <c r="AJ6" s="114">
        <v>80000</v>
      </c>
      <c r="AK6" s="113" t="s">
        <v>528</v>
      </c>
      <c r="AL6" s="113" t="s">
        <v>528</v>
      </c>
      <c r="AM6" s="113" t="s">
        <v>530</v>
      </c>
      <c r="AN6" s="113" t="s">
        <v>554</v>
      </c>
      <c r="AO6" s="114">
        <v>0</v>
      </c>
      <c r="AP6" s="113" t="s">
        <v>532</v>
      </c>
    </row>
    <row r="7" spans="1:42" x14ac:dyDescent="0.25">
      <c r="A7" s="113" t="s">
        <v>555</v>
      </c>
      <c r="B7" s="114">
        <v>80000</v>
      </c>
      <c r="C7" s="113" t="s">
        <v>516</v>
      </c>
      <c r="D7" s="113" t="s">
        <v>517</v>
      </c>
      <c r="E7" s="113" t="s">
        <v>518</v>
      </c>
      <c r="F7" s="113" t="s">
        <v>519</v>
      </c>
      <c r="G7" s="113" t="s">
        <v>520</v>
      </c>
      <c r="H7" s="113" t="s">
        <v>555</v>
      </c>
      <c r="I7" s="114">
        <v>80000</v>
      </c>
      <c r="J7" s="113" t="s">
        <v>34</v>
      </c>
      <c r="K7" s="114">
        <v>0</v>
      </c>
      <c r="L7" s="114">
        <v>0</v>
      </c>
      <c r="M7" s="115">
        <v>44431</v>
      </c>
      <c r="N7" s="115">
        <v>44431</v>
      </c>
      <c r="O7" s="115">
        <v>44431</v>
      </c>
      <c r="P7" s="116"/>
      <c r="Q7" s="113" t="s">
        <v>556</v>
      </c>
      <c r="R7" s="113" t="s">
        <v>557</v>
      </c>
      <c r="S7" s="113" t="s">
        <v>524</v>
      </c>
      <c r="T7" s="113" t="s">
        <v>558</v>
      </c>
      <c r="U7" s="114">
        <v>0</v>
      </c>
      <c r="V7" s="115">
        <v>44454</v>
      </c>
      <c r="W7" s="115">
        <v>44454</v>
      </c>
      <c r="X7" s="113" t="s">
        <v>526</v>
      </c>
      <c r="Y7" s="113" t="s">
        <v>527</v>
      </c>
      <c r="Z7" s="113" t="s">
        <v>528</v>
      </c>
      <c r="AA7" s="116"/>
      <c r="AB7" s="116"/>
      <c r="AC7" s="113" t="s">
        <v>528</v>
      </c>
      <c r="AD7" s="113" t="s">
        <v>553</v>
      </c>
      <c r="AE7" s="114">
        <v>0</v>
      </c>
      <c r="AF7" s="116"/>
      <c r="AG7" s="114">
        <v>0</v>
      </c>
      <c r="AH7" s="114">
        <v>80000</v>
      </c>
      <c r="AI7" s="114">
        <v>0</v>
      </c>
      <c r="AJ7" s="114">
        <v>80000</v>
      </c>
      <c r="AK7" s="113" t="s">
        <v>528</v>
      </c>
      <c r="AL7" s="113" t="s">
        <v>528</v>
      </c>
      <c r="AM7" s="113" t="s">
        <v>530</v>
      </c>
      <c r="AN7" s="113" t="s">
        <v>559</v>
      </c>
      <c r="AO7" s="114">
        <v>0</v>
      </c>
      <c r="AP7" s="113" t="s">
        <v>532</v>
      </c>
    </row>
    <row r="8" spans="1:42" x14ac:dyDescent="0.25">
      <c r="A8" s="113" t="s">
        <v>560</v>
      </c>
      <c r="B8" s="114">
        <v>80000</v>
      </c>
      <c r="C8" s="113" t="s">
        <v>516</v>
      </c>
      <c r="D8" s="113" t="s">
        <v>517</v>
      </c>
      <c r="E8" s="113" t="s">
        <v>518</v>
      </c>
      <c r="F8" s="113" t="s">
        <v>519</v>
      </c>
      <c r="G8" s="113" t="s">
        <v>520</v>
      </c>
      <c r="H8" s="113" t="s">
        <v>560</v>
      </c>
      <c r="I8" s="114">
        <v>80000</v>
      </c>
      <c r="J8" s="113" t="s">
        <v>34</v>
      </c>
      <c r="K8" s="114">
        <v>0</v>
      </c>
      <c r="L8" s="114">
        <v>0</v>
      </c>
      <c r="M8" s="115">
        <v>44195</v>
      </c>
      <c r="N8" s="115">
        <v>44195</v>
      </c>
      <c r="O8" s="115">
        <v>44195</v>
      </c>
      <c r="P8" s="116"/>
      <c r="Q8" s="113" t="s">
        <v>561</v>
      </c>
      <c r="R8" s="113" t="s">
        <v>562</v>
      </c>
      <c r="S8" s="113" t="s">
        <v>524</v>
      </c>
      <c r="T8" s="113" t="s">
        <v>525</v>
      </c>
      <c r="U8" s="114">
        <v>0</v>
      </c>
      <c r="V8" s="115">
        <v>44505</v>
      </c>
      <c r="W8" s="115">
        <v>44505</v>
      </c>
      <c r="X8" s="113" t="s">
        <v>526</v>
      </c>
      <c r="Y8" s="113" t="s">
        <v>527</v>
      </c>
      <c r="Z8" s="113" t="s">
        <v>528</v>
      </c>
      <c r="AA8" s="116"/>
      <c r="AB8" s="116"/>
      <c r="AC8" s="113" t="s">
        <v>528</v>
      </c>
      <c r="AD8" s="113" t="s">
        <v>563</v>
      </c>
      <c r="AE8" s="114">
        <v>0</v>
      </c>
      <c r="AF8" s="116"/>
      <c r="AG8" s="114">
        <v>0</v>
      </c>
      <c r="AH8" s="114">
        <v>80000</v>
      </c>
      <c r="AI8" s="114">
        <v>0</v>
      </c>
      <c r="AJ8" s="114">
        <v>80000</v>
      </c>
      <c r="AK8" s="113" t="s">
        <v>528</v>
      </c>
      <c r="AL8" s="113" t="s">
        <v>528</v>
      </c>
      <c r="AM8" s="113" t="s">
        <v>530</v>
      </c>
      <c r="AN8" s="113" t="s">
        <v>564</v>
      </c>
      <c r="AO8" s="114">
        <v>0</v>
      </c>
      <c r="AP8" s="113" t="s">
        <v>532</v>
      </c>
    </row>
    <row r="9" spans="1:42" x14ac:dyDescent="0.25">
      <c r="A9" s="113" t="s">
        <v>565</v>
      </c>
      <c r="B9" s="114">
        <v>80000</v>
      </c>
      <c r="C9" s="113" t="s">
        <v>516</v>
      </c>
      <c r="D9" s="113" t="s">
        <v>517</v>
      </c>
      <c r="E9" s="113" t="s">
        <v>518</v>
      </c>
      <c r="F9" s="113" t="s">
        <v>519</v>
      </c>
      <c r="G9" s="113" t="s">
        <v>520</v>
      </c>
      <c r="H9" s="113" t="s">
        <v>565</v>
      </c>
      <c r="I9" s="114">
        <v>80000</v>
      </c>
      <c r="J9" s="113" t="s">
        <v>34</v>
      </c>
      <c r="K9" s="114">
        <v>0</v>
      </c>
      <c r="L9" s="114">
        <v>0</v>
      </c>
      <c r="M9" s="115">
        <v>44412</v>
      </c>
      <c r="N9" s="115">
        <v>44412</v>
      </c>
      <c r="O9" s="115">
        <v>44412</v>
      </c>
      <c r="P9" s="116"/>
      <c r="Q9" s="113" t="s">
        <v>566</v>
      </c>
      <c r="R9" s="113" t="s">
        <v>567</v>
      </c>
      <c r="S9" s="113" t="s">
        <v>524</v>
      </c>
      <c r="T9" s="113" t="s">
        <v>568</v>
      </c>
      <c r="U9" s="114">
        <v>0</v>
      </c>
      <c r="V9" s="115">
        <v>44454</v>
      </c>
      <c r="W9" s="115">
        <v>44454</v>
      </c>
      <c r="X9" s="113" t="s">
        <v>526</v>
      </c>
      <c r="Y9" s="113" t="s">
        <v>527</v>
      </c>
      <c r="Z9" s="113" t="s">
        <v>528</v>
      </c>
      <c r="AA9" s="116"/>
      <c r="AB9" s="116"/>
      <c r="AC9" s="113" t="s">
        <v>528</v>
      </c>
      <c r="AD9" s="113" t="s">
        <v>553</v>
      </c>
      <c r="AE9" s="114">
        <v>0</v>
      </c>
      <c r="AF9" s="116"/>
      <c r="AG9" s="114">
        <v>0</v>
      </c>
      <c r="AH9" s="114">
        <v>80000</v>
      </c>
      <c r="AI9" s="114">
        <v>0</v>
      </c>
      <c r="AJ9" s="114">
        <v>80000</v>
      </c>
      <c r="AK9" s="113" t="s">
        <v>528</v>
      </c>
      <c r="AL9" s="113" t="s">
        <v>528</v>
      </c>
      <c r="AM9" s="113" t="s">
        <v>530</v>
      </c>
      <c r="AN9" s="113" t="s">
        <v>569</v>
      </c>
      <c r="AO9" s="114">
        <v>0</v>
      </c>
      <c r="AP9" s="113" t="s">
        <v>532</v>
      </c>
    </row>
    <row r="10" spans="1:42" x14ac:dyDescent="0.25">
      <c r="A10" s="113" t="s">
        <v>571</v>
      </c>
      <c r="B10" s="114">
        <v>80000</v>
      </c>
      <c r="C10" s="113" t="s">
        <v>570</v>
      </c>
      <c r="D10" s="113" t="s">
        <v>517</v>
      </c>
      <c r="E10" s="113" t="s">
        <v>518</v>
      </c>
      <c r="F10" s="113" t="s">
        <v>519</v>
      </c>
      <c r="G10" s="113" t="s">
        <v>520</v>
      </c>
      <c r="H10" s="113" t="s">
        <v>571</v>
      </c>
      <c r="I10" s="114">
        <v>80000</v>
      </c>
      <c r="J10" s="113" t="s">
        <v>34</v>
      </c>
      <c r="K10" s="114">
        <v>0</v>
      </c>
      <c r="L10" s="114">
        <v>0</v>
      </c>
      <c r="M10" s="115">
        <v>44158</v>
      </c>
      <c r="N10" s="115">
        <v>44158</v>
      </c>
      <c r="O10" s="115">
        <v>44158</v>
      </c>
      <c r="P10" s="116"/>
      <c r="Q10" s="113" t="s">
        <v>572</v>
      </c>
      <c r="R10" s="113" t="s">
        <v>573</v>
      </c>
      <c r="S10" s="113" t="s">
        <v>524</v>
      </c>
      <c r="T10" s="113" t="s">
        <v>525</v>
      </c>
      <c r="U10" s="114">
        <v>0</v>
      </c>
      <c r="V10" s="115">
        <v>44505</v>
      </c>
      <c r="W10" s="115">
        <v>44505</v>
      </c>
      <c r="X10" s="113" t="s">
        <v>526</v>
      </c>
      <c r="Y10" s="113" t="s">
        <v>527</v>
      </c>
      <c r="Z10" s="113" t="s">
        <v>528</v>
      </c>
      <c r="AA10" s="116"/>
      <c r="AB10" s="116"/>
      <c r="AC10" s="113" t="s">
        <v>528</v>
      </c>
      <c r="AD10" s="113" t="s">
        <v>574</v>
      </c>
      <c r="AE10" s="114">
        <v>0</v>
      </c>
      <c r="AF10" s="116"/>
      <c r="AG10" s="114">
        <v>0</v>
      </c>
      <c r="AH10" s="114">
        <v>80000</v>
      </c>
      <c r="AI10" s="114">
        <v>0</v>
      </c>
      <c r="AJ10" s="114">
        <v>80000</v>
      </c>
      <c r="AK10" s="113" t="s">
        <v>528</v>
      </c>
      <c r="AL10" s="113" t="s">
        <v>528</v>
      </c>
      <c r="AM10" s="113" t="s">
        <v>530</v>
      </c>
      <c r="AN10" s="113" t="s">
        <v>575</v>
      </c>
      <c r="AO10" s="114">
        <v>0</v>
      </c>
      <c r="AP10" s="113" t="s">
        <v>532</v>
      </c>
    </row>
    <row r="11" spans="1:42" x14ac:dyDescent="0.25">
      <c r="A11" s="113" t="s">
        <v>576</v>
      </c>
      <c r="B11" s="114">
        <v>80000</v>
      </c>
      <c r="C11" s="113" t="s">
        <v>516</v>
      </c>
      <c r="D11" s="113" t="s">
        <v>517</v>
      </c>
      <c r="E11" s="113" t="s">
        <v>518</v>
      </c>
      <c r="F11" s="113" t="s">
        <v>519</v>
      </c>
      <c r="G11" s="113" t="s">
        <v>520</v>
      </c>
      <c r="H11" s="113" t="s">
        <v>576</v>
      </c>
      <c r="I11" s="114">
        <v>80000</v>
      </c>
      <c r="J11" s="113" t="s">
        <v>34</v>
      </c>
      <c r="K11" s="114">
        <v>0</v>
      </c>
      <c r="L11" s="114">
        <v>0</v>
      </c>
      <c r="M11" s="115">
        <v>44158</v>
      </c>
      <c r="N11" s="115">
        <v>44158</v>
      </c>
      <c r="O11" s="115">
        <v>44158</v>
      </c>
      <c r="P11" s="116"/>
      <c r="Q11" s="113" t="s">
        <v>577</v>
      </c>
      <c r="R11" s="113" t="s">
        <v>578</v>
      </c>
      <c r="S11" s="113" t="s">
        <v>524</v>
      </c>
      <c r="T11" s="113" t="s">
        <v>525</v>
      </c>
      <c r="U11" s="114">
        <v>0</v>
      </c>
      <c r="V11" s="115">
        <v>44505</v>
      </c>
      <c r="W11" s="115">
        <v>44505</v>
      </c>
      <c r="X11" s="113" t="s">
        <v>526</v>
      </c>
      <c r="Y11" s="113" t="s">
        <v>527</v>
      </c>
      <c r="Z11" s="113" t="s">
        <v>528</v>
      </c>
      <c r="AA11" s="116"/>
      <c r="AB11" s="116"/>
      <c r="AC11" s="113" t="s">
        <v>528</v>
      </c>
      <c r="AD11" s="113" t="s">
        <v>574</v>
      </c>
      <c r="AE11" s="114">
        <v>0</v>
      </c>
      <c r="AF11" s="116"/>
      <c r="AG11" s="114">
        <v>0</v>
      </c>
      <c r="AH11" s="114">
        <v>80000</v>
      </c>
      <c r="AI11" s="114">
        <v>0</v>
      </c>
      <c r="AJ11" s="114">
        <v>80000</v>
      </c>
      <c r="AK11" s="113" t="s">
        <v>528</v>
      </c>
      <c r="AL11" s="113" t="s">
        <v>528</v>
      </c>
      <c r="AM11" s="113" t="s">
        <v>530</v>
      </c>
      <c r="AN11" s="113" t="s">
        <v>579</v>
      </c>
      <c r="AO11" s="114">
        <v>0</v>
      </c>
      <c r="AP11" s="113" t="s">
        <v>532</v>
      </c>
    </row>
    <row r="12" spans="1:42" x14ac:dyDescent="0.25">
      <c r="A12" s="113" t="s">
        <v>580</v>
      </c>
      <c r="B12" s="114">
        <v>80000</v>
      </c>
      <c r="C12" s="113" t="s">
        <v>570</v>
      </c>
      <c r="D12" s="113" t="s">
        <v>517</v>
      </c>
      <c r="E12" s="113" t="s">
        <v>518</v>
      </c>
      <c r="F12" s="113" t="s">
        <v>519</v>
      </c>
      <c r="G12" s="113" t="s">
        <v>520</v>
      </c>
      <c r="H12" s="113" t="s">
        <v>580</v>
      </c>
      <c r="I12" s="114">
        <v>80000</v>
      </c>
      <c r="J12" s="113" t="s">
        <v>34</v>
      </c>
      <c r="K12" s="114">
        <v>0</v>
      </c>
      <c r="L12" s="114">
        <v>0</v>
      </c>
      <c r="M12" s="115">
        <v>44159</v>
      </c>
      <c r="N12" s="115">
        <v>44159</v>
      </c>
      <c r="O12" s="115">
        <v>44159</v>
      </c>
      <c r="P12" s="116"/>
      <c r="Q12" s="113" t="s">
        <v>581</v>
      </c>
      <c r="R12" s="113" t="s">
        <v>582</v>
      </c>
      <c r="S12" s="113" t="s">
        <v>524</v>
      </c>
      <c r="T12" s="113" t="s">
        <v>525</v>
      </c>
      <c r="U12" s="114">
        <v>0</v>
      </c>
      <c r="V12" s="115">
        <v>44505</v>
      </c>
      <c r="W12" s="115">
        <v>44505</v>
      </c>
      <c r="X12" s="113" t="s">
        <v>526</v>
      </c>
      <c r="Y12" s="113" t="s">
        <v>527</v>
      </c>
      <c r="Z12" s="113" t="s">
        <v>528</v>
      </c>
      <c r="AA12" s="116"/>
      <c r="AB12" s="116"/>
      <c r="AC12" s="113" t="s">
        <v>528</v>
      </c>
      <c r="AD12" s="113" t="s">
        <v>574</v>
      </c>
      <c r="AE12" s="114">
        <v>0</v>
      </c>
      <c r="AF12" s="116"/>
      <c r="AG12" s="114">
        <v>0</v>
      </c>
      <c r="AH12" s="114">
        <v>80000</v>
      </c>
      <c r="AI12" s="114">
        <v>0</v>
      </c>
      <c r="AJ12" s="114">
        <v>80000</v>
      </c>
      <c r="AK12" s="113" t="s">
        <v>528</v>
      </c>
      <c r="AL12" s="113" t="s">
        <v>528</v>
      </c>
      <c r="AM12" s="113" t="s">
        <v>530</v>
      </c>
      <c r="AN12" s="113" t="s">
        <v>583</v>
      </c>
      <c r="AO12" s="114">
        <v>0</v>
      </c>
      <c r="AP12" s="113" t="s">
        <v>532</v>
      </c>
    </row>
    <row r="13" spans="1:42" x14ac:dyDescent="0.25">
      <c r="A13" s="113" t="s">
        <v>584</v>
      </c>
      <c r="B13" s="114">
        <v>80000</v>
      </c>
      <c r="C13" s="113" t="s">
        <v>570</v>
      </c>
      <c r="D13" s="113" t="s">
        <v>517</v>
      </c>
      <c r="E13" s="113" t="s">
        <v>518</v>
      </c>
      <c r="F13" s="113" t="s">
        <v>519</v>
      </c>
      <c r="G13" s="113" t="s">
        <v>520</v>
      </c>
      <c r="H13" s="113" t="s">
        <v>584</v>
      </c>
      <c r="I13" s="114">
        <v>80000</v>
      </c>
      <c r="J13" s="113" t="s">
        <v>34</v>
      </c>
      <c r="K13" s="114">
        <v>0</v>
      </c>
      <c r="L13" s="114">
        <v>0</v>
      </c>
      <c r="M13" s="115">
        <v>44159</v>
      </c>
      <c r="N13" s="115">
        <v>44159</v>
      </c>
      <c r="O13" s="115">
        <v>44159</v>
      </c>
      <c r="P13" s="116"/>
      <c r="Q13" s="113" t="s">
        <v>585</v>
      </c>
      <c r="R13" s="113" t="s">
        <v>586</v>
      </c>
      <c r="S13" s="113" t="s">
        <v>524</v>
      </c>
      <c r="T13" s="113" t="s">
        <v>525</v>
      </c>
      <c r="U13" s="114">
        <v>0</v>
      </c>
      <c r="V13" s="115">
        <v>44505</v>
      </c>
      <c r="W13" s="115">
        <v>44505</v>
      </c>
      <c r="X13" s="113" t="s">
        <v>526</v>
      </c>
      <c r="Y13" s="113" t="s">
        <v>527</v>
      </c>
      <c r="Z13" s="113" t="s">
        <v>528</v>
      </c>
      <c r="AA13" s="116"/>
      <c r="AB13" s="116"/>
      <c r="AC13" s="113" t="s">
        <v>528</v>
      </c>
      <c r="AD13" s="113" t="s">
        <v>587</v>
      </c>
      <c r="AE13" s="114">
        <v>0</v>
      </c>
      <c r="AF13" s="116"/>
      <c r="AG13" s="114">
        <v>0</v>
      </c>
      <c r="AH13" s="114">
        <v>80000</v>
      </c>
      <c r="AI13" s="114">
        <v>0</v>
      </c>
      <c r="AJ13" s="114">
        <v>80000</v>
      </c>
      <c r="AK13" s="113" t="s">
        <v>528</v>
      </c>
      <c r="AL13" s="113" t="s">
        <v>528</v>
      </c>
      <c r="AM13" s="113" t="s">
        <v>530</v>
      </c>
      <c r="AN13" s="113" t="s">
        <v>588</v>
      </c>
      <c r="AO13" s="114">
        <v>0</v>
      </c>
      <c r="AP13" s="113" t="s">
        <v>532</v>
      </c>
    </row>
    <row r="14" spans="1:42" x14ac:dyDescent="0.25">
      <c r="A14" s="113" t="s">
        <v>589</v>
      </c>
      <c r="B14" s="114">
        <v>80000</v>
      </c>
      <c r="C14" s="113" t="s">
        <v>570</v>
      </c>
      <c r="D14" s="113" t="s">
        <v>517</v>
      </c>
      <c r="E14" s="113" t="s">
        <v>518</v>
      </c>
      <c r="F14" s="113" t="s">
        <v>519</v>
      </c>
      <c r="G14" s="113" t="s">
        <v>520</v>
      </c>
      <c r="H14" s="113" t="s">
        <v>589</v>
      </c>
      <c r="I14" s="114">
        <v>80000</v>
      </c>
      <c r="J14" s="113" t="s">
        <v>34</v>
      </c>
      <c r="K14" s="114">
        <v>0</v>
      </c>
      <c r="L14" s="114">
        <v>0</v>
      </c>
      <c r="M14" s="115">
        <v>44160</v>
      </c>
      <c r="N14" s="115">
        <v>44160</v>
      </c>
      <c r="O14" s="115">
        <v>44160</v>
      </c>
      <c r="P14" s="116"/>
      <c r="Q14" s="113" t="s">
        <v>590</v>
      </c>
      <c r="R14" s="113" t="s">
        <v>591</v>
      </c>
      <c r="S14" s="113" t="s">
        <v>524</v>
      </c>
      <c r="T14" s="113" t="s">
        <v>525</v>
      </c>
      <c r="U14" s="114">
        <v>0</v>
      </c>
      <c r="V14" s="115">
        <v>44505</v>
      </c>
      <c r="W14" s="115">
        <v>44505</v>
      </c>
      <c r="X14" s="113" t="s">
        <v>526</v>
      </c>
      <c r="Y14" s="113" t="s">
        <v>527</v>
      </c>
      <c r="Z14" s="113" t="s">
        <v>528</v>
      </c>
      <c r="AA14" s="116"/>
      <c r="AB14" s="116"/>
      <c r="AC14" s="113" t="s">
        <v>528</v>
      </c>
      <c r="AD14" s="113" t="s">
        <v>587</v>
      </c>
      <c r="AE14" s="114">
        <v>0</v>
      </c>
      <c r="AF14" s="116"/>
      <c r="AG14" s="114">
        <v>0</v>
      </c>
      <c r="AH14" s="114">
        <v>80000</v>
      </c>
      <c r="AI14" s="114">
        <v>0</v>
      </c>
      <c r="AJ14" s="114">
        <v>80000</v>
      </c>
      <c r="AK14" s="113" t="s">
        <v>528</v>
      </c>
      <c r="AL14" s="113" t="s">
        <v>528</v>
      </c>
      <c r="AM14" s="113" t="s">
        <v>530</v>
      </c>
      <c r="AN14" s="113" t="s">
        <v>592</v>
      </c>
      <c r="AO14" s="114">
        <v>0</v>
      </c>
      <c r="AP14" s="113" t="s">
        <v>532</v>
      </c>
    </row>
    <row r="15" spans="1:42" x14ac:dyDescent="0.25">
      <c r="A15" s="113" t="s">
        <v>593</v>
      </c>
      <c r="B15" s="114">
        <v>80000</v>
      </c>
      <c r="C15" s="113" t="s">
        <v>570</v>
      </c>
      <c r="D15" s="113" t="s">
        <v>517</v>
      </c>
      <c r="E15" s="113" t="s">
        <v>518</v>
      </c>
      <c r="F15" s="113" t="s">
        <v>519</v>
      </c>
      <c r="G15" s="113" t="s">
        <v>520</v>
      </c>
      <c r="H15" s="113" t="s">
        <v>593</v>
      </c>
      <c r="I15" s="114">
        <v>80000</v>
      </c>
      <c r="J15" s="113" t="s">
        <v>34</v>
      </c>
      <c r="K15" s="114">
        <v>0</v>
      </c>
      <c r="L15" s="114">
        <v>0</v>
      </c>
      <c r="M15" s="115">
        <v>44160</v>
      </c>
      <c r="N15" s="115">
        <v>44160</v>
      </c>
      <c r="O15" s="115">
        <v>44160</v>
      </c>
      <c r="P15" s="116"/>
      <c r="Q15" s="113" t="s">
        <v>594</v>
      </c>
      <c r="R15" s="113" t="s">
        <v>595</v>
      </c>
      <c r="S15" s="113" t="s">
        <v>524</v>
      </c>
      <c r="T15" s="113" t="s">
        <v>525</v>
      </c>
      <c r="U15" s="114">
        <v>0</v>
      </c>
      <c r="V15" s="115">
        <v>44505</v>
      </c>
      <c r="W15" s="115">
        <v>44505</v>
      </c>
      <c r="X15" s="113" t="s">
        <v>526</v>
      </c>
      <c r="Y15" s="113" t="s">
        <v>527</v>
      </c>
      <c r="Z15" s="113" t="s">
        <v>528</v>
      </c>
      <c r="AA15" s="116"/>
      <c r="AB15" s="116"/>
      <c r="AC15" s="113" t="s">
        <v>528</v>
      </c>
      <c r="AD15" s="113" t="s">
        <v>574</v>
      </c>
      <c r="AE15" s="114">
        <v>0</v>
      </c>
      <c r="AF15" s="116"/>
      <c r="AG15" s="114">
        <v>0</v>
      </c>
      <c r="AH15" s="114">
        <v>80000</v>
      </c>
      <c r="AI15" s="114">
        <v>0</v>
      </c>
      <c r="AJ15" s="114">
        <v>80000</v>
      </c>
      <c r="AK15" s="113" t="s">
        <v>528</v>
      </c>
      <c r="AL15" s="113" t="s">
        <v>528</v>
      </c>
      <c r="AM15" s="113" t="s">
        <v>530</v>
      </c>
      <c r="AN15" s="113" t="s">
        <v>596</v>
      </c>
      <c r="AO15" s="114">
        <v>0</v>
      </c>
      <c r="AP15" s="113" t="s">
        <v>532</v>
      </c>
    </row>
    <row r="16" spans="1:42" x14ac:dyDescent="0.25">
      <c r="A16" s="113" t="s">
        <v>597</v>
      </c>
      <c r="B16" s="114">
        <v>80000</v>
      </c>
      <c r="C16" s="113" t="s">
        <v>570</v>
      </c>
      <c r="D16" s="113" t="s">
        <v>517</v>
      </c>
      <c r="E16" s="113" t="s">
        <v>518</v>
      </c>
      <c r="F16" s="113" t="s">
        <v>519</v>
      </c>
      <c r="G16" s="113" t="s">
        <v>520</v>
      </c>
      <c r="H16" s="113" t="s">
        <v>597</v>
      </c>
      <c r="I16" s="114">
        <v>80000</v>
      </c>
      <c r="J16" s="113" t="s">
        <v>34</v>
      </c>
      <c r="K16" s="114">
        <v>0</v>
      </c>
      <c r="L16" s="114">
        <v>0</v>
      </c>
      <c r="M16" s="115">
        <v>44161</v>
      </c>
      <c r="N16" s="115">
        <v>44161</v>
      </c>
      <c r="O16" s="115">
        <v>44161</v>
      </c>
      <c r="P16" s="116"/>
      <c r="Q16" s="113" t="s">
        <v>598</v>
      </c>
      <c r="R16" s="113" t="s">
        <v>599</v>
      </c>
      <c r="S16" s="113" t="s">
        <v>524</v>
      </c>
      <c r="T16" s="113" t="s">
        <v>525</v>
      </c>
      <c r="U16" s="114">
        <v>0</v>
      </c>
      <c r="V16" s="115">
        <v>44505</v>
      </c>
      <c r="W16" s="115">
        <v>44505</v>
      </c>
      <c r="X16" s="113" t="s">
        <v>526</v>
      </c>
      <c r="Y16" s="113" t="s">
        <v>527</v>
      </c>
      <c r="Z16" s="113" t="s">
        <v>528</v>
      </c>
      <c r="AA16" s="116"/>
      <c r="AB16" s="116"/>
      <c r="AC16" s="113" t="s">
        <v>528</v>
      </c>
      <c r="AD16" s="113" t="s">
        <v>574</v>
      </c>
      <c r="AE16" s="114">
        <v>0</v>
      </c>
      <c r="AF16" s="116"/>
      <c r="AG16" s="114">
        <v>0</v>
      </c>
      <c r="AH16" s="114">
        <v>80000</v>
      </c>
      <c r="AI16" s="114">
        <v>0</v>
      </c>
      <c r="AJ16" s="114">
        <v>80000</v>
      </c>
      <c r="AK16" s="113" t="s">
        <v>528</v>
      </c>
      <c r="AL16" s="113" t="s">
        <v>528</v>
      </c>
      <c r="AM16" s="113" t="s">
        <v>530</v>
      </c>
      <c r="AN16" s="113" t="s">
        <v>600</v>
      </c>
      <c r="AO16" s="114">
        <v>0</v>
      </c>
      <c r="AP16" s="113" t="s">
        <v>532</v>
      </c>
    </row>
    <row r="17" spans="1:42" x14ac:dyDescent="0.25">
      <c r="A17" s="113" t="s">
        <v>601</v>
      </c>
      <c r="B17" s="114">
        <v>80000</v>
      </c>
      <c r="C17" s="113" t="s">
        <v>516</v>
      </c>
      <c r="D17" s="113" t="s">
        <v>517</v>
      </c>
      <c r="E17" s="113" t="s">
        <v>518</v>
      </c>
      <c r="F17" s="113" t="s">
        <v>519</v>
      </c>
      <c r="G17" s="113" t="s">
        <v>520</v>
      </c>
      <c r="H17" s="113" t="s">
        <v>601</v>
      </c>
      <c r="I17" s="114">
        <v>80000</v>
      </c>
      <c r="J17" s="113" t="s">
        <v>34</v>
      </c>
      <c r="K17" s="114">
        <v>0</v>
      </c>
      <c r="L17" s="114">
        <v>0</v>
      </c>
      <c r="M17" s="115">
        <v>44161</v>
      </c>
      <c r="N17" s="115">
        <v>44161</v>
      </c>
      <c r="O17" s="115">
        <v>44161</v>
      </c>
      <c r="P17" s="116"/>
      <c r="Q17" s="113" t="s">
        <v>602</v>
      </c>
      <c r="R17" s="113" t="s">
        <v>603</v>
      </c>
      <c r="S17" s="113" t="s">
        <v>524</v>
      </c>
      <c r="T17" s="113" t="s">
        <v>525</v>
      </c>
      <c r="U17" s="114">
        <v>0</v>
      </c>
      <c r="V17" s="115">
        <v>44505</v>
      </c>
      <c r="W17" s="115">
        <v>44505</v>
      </c>
      <c r="X17" s="113" t="s">
        <v>526</v>
      </c>
      <c r="Y17" s="113" t="s">
        <v>527</v>
      </c>
      <c r="Z17" s="113" t="s">
        <v>528</v>
      </c>
      <c r="AA17" s="116"/>
      <c r="AB17" s="116"/>
      <c r="AC17" s="113" t="s">
        <v>528</v>
      </c>
      <c r="AD17" s="113" t="s">
        <v>574</v>
      </c>
      <c r="AE17" s="114">
        <v>0</v>
      </c>
      <c r="AF17" s="116"/>
      <c r="AG17" s="114">
        <v>0</v>
      </c>
      <c r="AH17" s="114">
        <v>80000</v>
      </c>
      <c r="AI17" s="114">
        <v>0</v>
      </c>
      <c r="AJ17" s="114">
        <v>80000</v>
      </c>
      <c r="AK17" s="113" t="s">
        <v>528</v>
      </c>
      <c r="AL17" s="113" t="s">
        <v>528</v>
      </c>
      <c r="AM17" s="113" t="s">
        <v>530</v>
      </c>
      <c r="AN17" s="113" t="s">
        <v>604</v>
      </c>
      <c r="AO17" s="114">
        <v>0</v>
      </c>
      <c r="AP17" s="113" t="s">
        <v>532</v>
      </c>
    </row>
    <row r="18" spans="1:42" x14ac:dyDescent="0.25">
      <c r="A18" s="113" t="s">
        <v>605</v>
      </c>
      <c r="B18" s="114">
        <v>80000</v>
      </c>
      <c r="C18" s="113" t="s">
        <v>516</v>
      </c>
      <c r="D18" s="113" t="s">
        <v>517</v>
      </c>
      <c r="E18" s="113" t="s">
        <v>518</v>
      </c>
      <c r="F18" s="113" t="s">
        <v>519</v>
      </c>
      <c r="G18" s="113" t="s">
        <v>520</v>
      </c>
      <c r="H18" s="113" t="s">
        <v>605</v>
      </c>
      <c r="I18" s="114">
        <v>80000</v>
      </c>
      <c r="J18" s="113" t="s">
        <v>34</v>
      </c>
      <c r="K18" s="114">
        <v>0</v>
      </c>
      <c r="L18" s="114">
        <v>0</v>
      </c>
      <c r="M18" s="115">
        <v>44161</v>
      </c>
      <c r="N18" s="115">
        <v>44161</v>
      </c>
      <c r="O18" s="115">
        <v>44161</v>
      </c>
      <c r="P18" s="116"/>
      <c r="Q18" s="113" t="s">
        <v>606</v>
      </c>
      <c r="R18" s="113" t="s">
        <v>607</v>
      </c>
      <c r="S18" s="113" t="s">
        <v>524</v>
      </c>
      <c r="T18" s="113" t="s">
        <v>525</v>
      </c>
      <c r="U18" s="114">
        <v>0</v>
      </c>
      <c r="V18" s="115">
        <v>44505</v>
      </c>
      <c r="W18" s="115">
        <v>44505</v>
      </c>
      <c r="X18" s="113" t="s">
        <v>526</v>
      </c>
      <c r="Y18" s="113" t="s">
        <v>527</v>
      </c>
      <c r="Z18" s="113" t="s">
        <v>528</v>
      </c>
      <c r="AA18" s="116"/>
      <c r="AB18" s="116"/>
      <c r="AC18" s="113" t="s">
        <v>528</v>
      </c>
      <c r="AD18" s="113" t="s">
        <v>574</v>
      </c>
      <c r="AE18" s="114">
        <v>0</v>
      </c>
      <c r="AF18" s="116"/>
      <c r="AG18" s="114">
        <v>0</v>
      </c>
      <c r="AH18" s="114">
        <v>80000</v>
      </c>
      <c r="AI18" s="114">
        <v>0</v>
      </c>
      <c r="AJ18" s="114">
        <v>80000</v>
      </c>
      <c r="AK18" s="113" t="s">
        <v>528</v>
      </c>
      <c r="AL18" s="113" t="s">
        <v>528</v>
      </c>
      <c r="AM18" s="113" t="s">
        <v>530</v>
      </c>
      <c r="AN18" s="113" t="s">
        <v>608</v>
      </c>
      <c r="AO18" s="114">
        <v>0</v>
      </c>
      <c r="AP18" s="113" t="s">
        <v>532</v>
      </c>
    </row>
    <row r="19" spans="1:42" x14ac:dyDescent="0.25">
      <c r="A19" s="113" t="s">
        <v>609</v>
      </c>
      <c r="B19" s="114">
        <v>80000</v>
      </c>
      <c r="C19" s="113" t="s">
        <v>516</v>
      </c>
      <c r="D19" s="113" t="s">
        <v>517</v>
      </c>
      <c r="E19" s="113" t="s">
        <v>518</v>
      </c>
      <c r="F19" s="113" t="s">
        <v>519</v>
      </c>
      <c r="G19" s="113" t="s">
        <v>520</v>
      </c>
      <c r="H19" s="113" t="s">
        <v>609</v>
      </c>
      <c r="I19" s="114">
        <v>80000</v>
      </c>
      <c r="J19" s="113" t="s">
        <v>34</v>
      </c>
      <c r="K19" s="114">
        <v>0</v>
      </c>
      <c r="L19" s="114">
        <v>0</v>
      </c>
      <c r="M19" s="115">
        <v>44161</v>
      </c>
      <c r="N19" s="115">
        <v>44161</v>
      </c>
      <c r="O19" s="115">
        <v>44161</v>
      </c>
      <c r="P19" s="116"/>
      <c r="Q19" s="113" t="s">
        <v>610</v>
      </c>
      <c r="R19" s="113" t="s">
        <v>611</v>
      </c>
      <c r="S19" s="113" t="s">
        <v>524</v>
      </c>
      <c r="T19" s="113" t="s">
        <v>525</v>
      </c>
      <c r="U19" s="114">
        <v>0</v>
      </c>
      <c r="V19" s="115">
        <v>44505</v>
      </c>
      <c r="W19" s="115">
        <v>44505</v>
      </c>
      <c r="X19" s="113" t="s">
        <v>526</v>
      </c>
      <c r="Y19" s="113" t="s">
        <v>527</v>
      </c>
      <c r="Z19" s="113" t="s">
        <v>528</v>
      </c>
      <c r="AA19" s="116"/>
      <c r="AB19" s="116"/>
      <c r="AC19" s="113" t="s">
        <v>528</v>
      </c>
      <c r="AD19" s="113" t="s">
        <v>574</v>
      </c>
      <c r="AE19" s="114">
        <v>0</v>
      </c>
      <c r="AF19" s="116"/>
      <c r="AG19" s="114">
        <v>0</v>
      </c>
      <c r="AH19" s="114">
        <v>80000</v>
      </c>
      <c r="AI19" s="114">
        <v>0</v>
      </c>
      <c r="AJ19" s="114">
        <v>80000</v>
      </c>
      <c r="AK19" s="113" t="s">
        <v>528</v>
      </c>
      <c r="AL19" s="113" t="s">
        <v>528</v>
      </c>
      <c r="AM19" s="113" t="s">
        <v>530</v>
      </c>
      <c r="AN19" s="113" t="s">
        <v>612</v>
      </c>
      <c r="AO19" s="114">
        <v>0</v>
      </c>
      <c r="AP19" s="113" t="s">
        <v>532</v>
      </c>
    </row>
    <row r="20" spans="1:42" x14ac:dyDescent="0.25">
      <c r="A20" s="113" t="s">
        <v>613</v>
      </c>
      <c r="B20" s="114">
        <v>80000</v>
      </c>
      <c r="C20" s="113" t="s">
        <v>570</v>
      </c>
      <c r="D20" s="113" t="s">
        <v>517</v>
      </c>
      <c r="E20" s="113" t="s">
        <v>518</v>
      </c>
      <c r="F20" s="113" t="s">
        <v>519</v>
      </c>
      <c r="G20" s="113" t="s">
        <v>520</v>
      </c>
      <c r="H20" s="113" t="s">
        <v>613</v>
      </c>
      <c r="I20" s="114">
        <v>80000</v>
      </c>
      <c r="J20" s="113" t="s">
        <v>34</v>
      </c>
      <c r="K20" s="114">
        <v>0</v>
      </c>
      <c r="L20" s="114">
        <v>0</v>
      </c>
      <c r="M20" s="115">
        <v>44161</v>
      </c>
      <c r="N20" s="115">
        <v>44161</v>
      </c>
      <c r="O20" s="115">
        <v>44161</v>
      </c>
      <c r="P20" s="116"/>
      <c r="Q20" s="113" t="s">
        <v>614</v>
      </c>
      <c r="R20" s="113" t="s">
        <v>615</v>
      </c>
      <c r="S20" s="113" t="s">
        <v>524</v>
      </c>
      <c r="T20" s="113" t="s">
        <v>525</v>
      </c>
      <c r="U20" s="114">
        <v>0</v>
      </c>
      <c r="V20" s="115">
        <v>44505</v>
      </c>
      <c r="W20" s="115">
        <v>44505</v>
      </c>
      <c r="X20" s="113" t="s">
        <v>526</v>
      </c>
      <c r="Y20" s="113" t="s">
        <v>527</v>
      </c>
      <c r="Z20" s="113" t="s">
        <v>528</v>
      </c>
      <c r="AA20" s="116"/>
      <c r="AB20" s="116"/>
      <c r="AC20" s="113" t="s">
        <v>528</v>
      </c>
      <c r="AD20" s="113" t="s">
        <v>587</v>
      </c>
      <c r="AE20" s="114">
        <v>0</v>
      </c>
      <c r="AF20" s="116"/>
      <c r="AG20" s="114">
        <v>0</v>
      </c>
      <c r="AH20" s="114">
        <v>80000</v>
      </c>
      <c r="AI20" s="114">
        <v>0</v>
      </c>
      <c r="AJ20" s="114">
        <v>80000</v>
      </c>
      <c r="AK20" s="113" t="s">
        <v>528</v>
      </c>
      <c r="AL20" s="113" t="s">
        <v>528</v>
      </c>
      <c r="AM20" s="113" t="s">
        <v>530</v>
      </c>
      <c r="AN20" s="113" t="s">
        <v>616</v>
      </c>
      <c r="AO20" s="114">
        <v>0</v>
      </c>
      <c r="AP20" s="113" t="s">
        <v>532</v>
      </c>
    </row>
    <row r="21" spans="1:42" x14ac:dyDescent="0.25">
      <c r="A21" s="113" t="s">
        <v>617</v>
      </c>
      <c r="B21" s="114">
        <v>80000</v>
      </c>
      <c r="C21" s="113" t="s">
        <v>516</v>
      </c>
      <c r="D21" s="113" t="s">
        <v>517</v>
      </c>
      <c r="E21" s="113" t="s">
        <v>518</v>
      </c>
      <c r="F21" s="113" t="s">
        <v>519</v>
      </c>
      <c r="G21" s="113" t="s">
        <v>520</v>
      </c>
      <c r="H21" s="113" t="s">
        <v>617</v>
      </c>
      <c r="I21" s="114">
        <v>80000</v>
      </c>
      <c r="J21" s="113" t="s">
        <v>34</v>
      </c>
      <c r="K21" s="114">
        <v>0</v>
      </c>
      <c r="L21" s="114">
        <v>0</v>
      </c>
      <c r="M21" s="115">
        <v>44161</v>
      </c>
      <c r="N21" s="115">
        <v>44161</v>
      </c>
      <c r="O21" s="115">
        <v>44161</v>
      </c>
      <c r="P21" s="116"/>
      <c r="Q21" s="113" t="s">
        <v>618</v>
      </c>
      <c r="R21" s="113" t="s">
        <v>619</v>
      </c>
      <c r="S21" s="113" t="s">
        <v>524</v>
      </c>
      <c r="T21" s="113" t="s">
        <v>525</v>
      </c>
      <c r="U21" s="114">
        <v>0</v>
      </c>
      <c r="V21" s="115">
        <v>44599</v>
      </c>
      <c r="W21" s="115">
        <v>44599</v>
      </c>
      <c r="X21" s="113" t="s">
        <v>526</v>
      </c>
      <c r="Y21" s="113" t="s">
        <v>527</v>
      </c>
      <c r="Z21" s="113" t="s">
        <v>528</v>
      </c>
      <c r="AA21" s="116"/>
      <c r="AB21" s="116"/>
      <c r="AC21" s="113" t="s">
        <v>528</v>
      </c>
      <c r="AD21" s="113" t="s">
        <v>620</v>
      </c>
      <c r="AE21" s="114">
        <v>0</v>
      </c>
      <c r="AF21" s="116"/>
      <c r="AG21" s="114">
        <v>0</v>
      </c>
      <c r="AH21" s="114">
        <v>80000</v>
      </c>
      <c r="AI21" s="114">
        <v>0</v>
      </c>
      <c r="AJ21" s="114">
        <v>80000</v>
      </c>
      <c r="AK21" s="113" t="s">
        <v>528</v>
      </c>
      <c r="AL21" s="113" t="s">
        <v>528</v>
      </c>
      <c r="AM21" s="113" t="s">
        <v>530</v>
      </c>
      <c r="AN21" s="113" t="s">
        <v>621</v>
      </c>
      <c r="AO21" s="114">
        <v>0</v>
      </c>
      <c r="AP21" s="113" t="s">
        <v>532</v>
      </c>
    </row>
    <row r="22" spans="1:42" x14ac:dyDescent="0.25">
      <c r="A22" s="113" t="s">
        <v>622</v>
      </c>
      <c r="B22" s="114">
        <v>80000</v>
      </c>
      <c r="C22" s="113" t="s">
        <v>516</v>
      </c>
      <c r="D22" s="113" t="s">
        <v>517</v>
      </c>
      <c r="E22" s="113" t="s">
        <v>518</v>
      </c>
      <c r="F22" s="113" t="s">
        <v>519</v>
      </c>
      <c r="G22" s="113" t="s">
        <v>520</v>
      </c>
      <c r="H22" s="113" t="s">
        <v>622</v>
      </c>
      <c r="I22" s="114">
        <v>80000</v>
      </c>
      <c r="J22" s="113" t="s">
        <v>34</v>
      </c>
      <c r="K22" s="114">
        <v>0</v>
      </c>
      <c r="L22" s="114">
        <v>0</v>
      </c>
      <c r="M22" s="115">
        <v>44161</v>
      </c>
      <c r="N22" s="115">
        <v>44161</v>
      </c>
      <c r="O22" s="115">
        <v>44161</v>
      </c>
      <c r="P22" s="116"/>
      <c r="Q22" s="113" t="s">
        <v>623</v>
      </c>
      <c r="R22" s="113" t="s">
        <v>624</v>
      </c>
      <c r="S22" s="113" t="s">
        <v>524</v>
      </c>
      <c r="T22" s="113" t="s">
        <v>525</v>
      </c>
      <c r="U22" s="114">
        <v>0</v>
      </c>
      <c r="V22" s="115">
        <v>44505</v>
      </c>
      <c r="W22" s="115">
        <v>44505</v>
      </c>
      <c r="X22" s="113" t="s">
        <v>526</v>
      </c>
      <c r="Y22" s="113" t="s">
        <v>527</v>
      </c>
      <c r="Z22" s="113" t="s">
        <v>528</v>
      </c>
      <c r="AA22" s="116"/>
      <c r="AB22" s="116"/>
      <c r="AC22" s="113" t="s">
        <v>528</v>
      </c>
      <c r="AD22" s="113" t="s">
        <v>574</v>
      </c>
      <c r="AE22" s="114">
        <v>0</v>
      </c>
      <c r="AF22" s="116"/>
      <c r="AG22" s="114">
        <v>0</v>
      </c>
      <c r="AH22" s="114">
        <v>80000</v>
      </c>
      <c r="AI22" s="114">
        <v>0</v>
      </c>
      <c r="AJ22" s="114">
        <v>80000</v>
      </c>
      <c r="AK22" s="113" t="s">
        <v>528</v>
      </c>
      <c r="AL22" s="113" t="s">
        <v>528</v>
      </c>
      <c r="AM22" s="113" t="s">
        <v>530</v>
      </c>
      <c r="AN22" s="113" t="s">
        <v>625</v>
      </c>
      <c r="AO22" s="114">
        <v>0</v>
      </c>
      <c r="AP22" s="113" t="s">
        <v>532</v>
      </c>
    </row>
    <row r="23" spans="1:42" x14ac:dyDescent="0.25">
      <c r="A23" s="113" t="s">
        <v>626</v>
      </c>
      <c r="B23" s="114">
        <v>80000</v>
      </c>
      <c r="C23" s="113" t="s">
        <v>516</v>
      </c>
      <c r="D23" s="113" t="s">
        <v>517</v>
      </c>
      <c r="E23" s="113" t="s">
        <v>518</v>
      </c>
      <c r="F23" s="113" t="s">
        <v>519</v>
      </c>
      <c r="G23" s="113" t="s">
        <v>520</v>
      </c>
      <c r="H23" s="113" t="s">
        <v>626</v>
      </c>
      <c r="I23" s="114">
        <v>80000</v>
      </c>
      <c r="J23" s="113" t="s">
        <v>34</v>
      </c>
      <c r="K23" s="114">
        <v>0</v>
      </c>
      <c r="L23" s="114">
        <v>0</v>
      </c>
      <c r="M23" s="115">
        <v>44162</v>
      </c>
      <c r="N23" s="115">
        <v>44162</v>
      </c>
      <c r="O23" s="115">
        <v>44162</v>
      </c>
      <c r="P23" s="116"/>
      <c r="Q23" s="113" t="s">
        <v>627</v>
      </c>
      <c r="R23" s="113" t="s">
        <v>628</v>
      </c>
      <c r="S23" s="113" t="s">
        <v>524</v>
      </c>
      <c r="T23" s="113" t="s">
        <v>525</v>
      </c>
      <c r="U23" s="114">
        <v>0</v>
      </c>
      <c r="V23" s="115">
        <v>44505</v>
      </c>
      <c r="W23" s="115">
        <v>44505</v>
      </c>
      <c r="X23" s="113" t="s">
        <v>526</v>
      </c>
      <c r="Y23" s="113" t="s">
        <v>527</v>
      </c>
      <c r="Z23" s="113" t="s">
        <v>528</v>
      </c>
      <c r="AA23" s="116"/>
      <c r="AB23" s="116"/>
      <c r="AC23" s="113" t="s">
        <v>528</v>
      </c>
      <c r="AD23" s="113" t="s">
        <v>574</v>
      </c>
      <c r="AE23" s="114">
        <v>0</v>
      </c>
      <c r="AF23" s="116"/>
      <c r="AG23" s="114">
        <v>0</v>
      </c>
      <c r="AH23" s="114">
        <v>80000</v>
      </c>
      <c r="AI23" s="114">
        <v>0</v>
      </c>
      <c r="AJ23" s="114">
        <v>80000</v>
      </c>
      <c r="AK23" s="113" t="s">
        <v>528</v>
      </c>
      <c r="AL23" s="113" t="s">
        <v>528</v>
      </c>
      <c r="AM23" s="113" t="s">
        <v>530</v>
      </c>
      <c r="AN23" s="113" t="s">
        <v>629</v>
      </c>
      <c r="AO23" s="114">
        <v>0</v>
      </c>
      <c r="AP23" s="113" t="s">
        <v>532</v>
      </c>
    </row>
    <row r="24" spans="1:42" x14ac:dyDescent="0.25">
      <c r="A24" s="113" t="s">
        <v>630</v>
      </c>
      <c r="B24" s="114">
        <v>80000</v>
      </c>
      <c r="C24" s="113" t="s">
        <v>516</v>
      </c>
      <c r="D24" s="113" t="s">
        <v>517</v>
      </c>
      <c r="E24" s="113" t="s">
        <v>518</v>
      </c>
      <c r="F24" s="113" t="s">
        <v>519</v>
      </c>
      <c r="G24" s="113" t="s">
        <v>520</v>
      </c>
      <c r="H24" s="113" t="s">
        <v>630</v>
      </c>
      <c r="I24" s="114">
        <v>80000</v>
      </c>
      <c r="J24" s="113" t="s">
        <v>34</v>
      </c>
      <c r="K24" s="114">
        <v>0</v>
      </c>
      <c r="L24" s="114">
        <v>0</v>
      </c>
      <c r="M24" s="115">
        <v>44165</v>
      </c>
      <c r="N24" s="115">
        <v>44165</v>
      </c>
      <c r="O24" s="115">
        <v>44165</v>
      </c>
      <c r="P24" s="116"/>
      <c r="Q24" s="113" t="s">
        <v>631</v>
      </c>
      <c r="R24" s="113" t="s">
        <v>632</v>
      </c>
      <c r="S24" s="113" t="s">
        <v>524</v>
      </c>
      <c r="T24" s="113" t="s">
        <v>525</v>
      </c>
      <c r="U24" s="114">
        <v>0</v>
      </c>
      <c r="V24" s="115">
        <v>44505</v>
      </c>
      <c r="W24" s="115">
        <v>44505</v>
      </c>
      <c r="X24" s="113" t="s">
        <v>526</v>
      </c>
      <c r="Y24" s="113" t="s">
        <v>527</v>
      </c>
      <c r="Z24" s="113" t="s">
        <v>528</v>
      </c>
      <c r="AA24" s="116"/>
      <c r="AB24" s="116"/>
      <c r="AC24" s="113" t="s">
        <v>528</v>
      </c>
      <c r="AD24" s="113" t="s">
        <v>574</v>
      </c>
      <c r="AE24" s="114">
        <v>0</v>
      </c>
      <c r="AF24" s="116"/>
      <c r="AG24" s="114">
        <v>0</v>
      </c>
      <c r="AH24" s="114">
        <v>80000</v>
      </c>
      <c r="AI24" s="114">
        <v>0</v>
      </c>
      <c r="AJ24" s="114">
        <v>80000</v>
      </c>
      <c r="AK24" s="113" t="s">
        <v>528</v>
      </c>
      <c r="AL24" s="113" t="s">
        <v>528</v>
      </c>
      <c r="AM24" s="113" t="s">
        <v>530</v>
      </c>
      <c r="AN24" s="113" t="s">
        <v>633</v>
      </c>
      <c r="AO24" s="114">
        <v>0</v>
      </c>
      <c r="AP24" s="113" t="s">
        <v>532</v>
      </c>
    </row>
    <row r="25" spans="1:42" x14ac:dyDescent="0.25">
      <c r="A25" s="113" t="s">
        <v>634</v>
      </c>
      <c r="B25" s="114">
        <v>80000</v>
      </c>
      <c r="C25" s="113" t="s">
        <v>516</v>
      </c>
      <c r="D25" s="113" t="s">
        <v>517</v>
      </c>
      <c r="E25" s="113" t="s">
        <v>518</v>
      </c>
      <c r="F25" s="113" t="s">
        <v>519</v>
      </c>
      <c r="G25" s="113" t="s">
        <v>520</v>
      </c>
      <c r="H25" s="113" t="s">
        <v>634</v>
      </c>
      <c r="I25" s="114">
        <v>80000</v>
      </c>
      <c r="J25" s="113" t="s">
        <v>34</v>
      </c>
      <c r="K25" s="114">
        <v>0</v>
      </c>
      <c r="L25" s="114">
        <v>0</v>
      </c>
      <c r="M25" s="115">
        <v>44165</v>
      </c>
      <c r="N25" s="115">
        <v>44165</v>
      </c>
      <c r="O25" s="115">
        <v>44165</v>
      </c>
      <c r="P25" s="116"/>
      <c r="Q25" s="113" t="s">
        <v>635</v>
      </c>
      <c r="R25" s="113" t="s">
        <v>636</v>
      </c>
      <c r="S25" s="113" t="s">
        <v>524</v>
      </c>
      <c r="T25" s="113" t="s">
        <v>525</v>
      </c>
      <c r="U25" s="114">
        <v>0</v>
      </c>
      <c r="V25" s="115">
        <v>44505</v>
      </c>
      <c r="W25" s="115">
        <v>44505</v>
      </c>
      <c r="X25" s="113" t="s">
        <v>526</v>
      </c>
      <c r="Y25" s="113" t="s">
        <v>527</v>
      </c>
      <c r="Z25" s="113" t="s">
        <v>528</v>
      </c>
      <c r="AA25" s="116"/>
      <c r="AB25" s="116"/>
      <c r="AC25" s="113" t="s">
        <v>528</v>
      </c>
      <c r="AD25" s="113" t="s">
        <v>574</v>
      </c>
      <c r="AE25" s="114">
        <v>0</v>
      </c>
      <c r="AF25" s="116"/>
      <c r="AG25" s="114">
        <v>0</v>
      </c>
      <c r="AH25" s="114">
        <v>80000</v>
      </c>
      <c r="AI25" s="114">
        <v>0</v>
      </c>
      <c r="AJ25" s="114">
        <v>80000</v>
      </c>
      <c r="AK25" s="113" t="s">
        <v>528</v>
      </c>
      <c r="AL25" s="113" t="s">
        <v>528</v>
      </c>
      <c r="AM25" s="113" t="s">
        <v>530</v>
      </c>
      <c r="AN25" s="113" t="s">
        <v>637</v>
      </c>
      <c r="AO25" s="114">
        <v>0</v>
      </c>
      <c r="AP25" s="113" t="s">
        <v>532</v>
      </c>
    </row>
    <row r="26" spans="1:42" x14ac:dyDescent="0.25">
      <c r="A26" s="113" t="s">
        <v>638</v>
      </c>
      <c r="B26" s="114">
        <v>80000</v>
      </c>
      <c r="C26" s="113" t="s">
        <v>516</v>
      </c>
      <c r="D26" s="113" t="s">
        <v>517</v>
      </c>
      <c r="E26" s="113" t="s">
        <v>518</v>
      </c>
      <c r="F26" s="113" t="s">
        <v>519</v>
      </c>
      <c r="G26" s="113" t="s">
        <v>520</v>
      </c>
      <c r="H26" s="113" t="s">
        <v>638</v>
      </c>
      <c r="I26" s="114">
        <v>80000</v>
      </c>
      <c r="J26" s="113" t="s">
        <v>34</v>
      </c>
      <c r="K26" s="114">
        <v>0</v>
      </c>
      <c r="L26" s="114">
        <v>0</v>
      </c>
      <c r="M26" s="115">
        <v>44166</v>
      </c>
      <c r="N26" s="115">
        <v>44166</v>
      </c>
      <c r="O26" s="115">
        <v>44166</v>
      </c>
      <c r="P26" s="116"/>
      <c r="Q26" s="113" t="s">
        <v>639</v>
      </c>
      <c r="R26" s="113" t="s">
        <v>640</v>
      </c>
      <c r="S26" s="113" t="s">
        <v>524</v>
      </c>
      <c r="T26" s="113" t="s">
        <v>525</v>
      </c>
      <c r="U26" s="114">
        <v>0</v>
      </c>
      <c r="V26" s="115">
        <v>44505</v>
      </c>
      <c r="W26" s="115">
        <v>44505</v>
      </c>
      <c r="X26" s="113" t="s">
        <v>526</v>
      </c>
      <c r="Y26" s="113" t="s">
        <v>527</v>
      </c>
      <c r="Z26" s="113" t="s">
        <v>528</v>
      </c>
      <c r="AA26" s="116"/>
      <c r="AB26" s="116"/>
      <c r="AC26" s="113" t="s">
        <v>528</v>
      </c>
      <c r="AD26" s="113" t="s">
        <v>563</v>
      </c>
      <c r="AE26" s="114">
        <v>0</v>
      </c>
      <c r="AF26" s="116"/>
      <c r="AG26" s="114">
        <v>0</v>
      </c>
      <c r="AH26" s="114">
        <v>80000</v>
      </c>
      <c r="AI26" s="114">
        <v>0</v>
      </c>
      <c r="AJ26" s="114">
        <v>80000</v>
      </c>
      <c r="AK26" s="113" t="s">
        <v>528</v>
      </c>
      <c r="AL26" s="113" t="s">
        <v>528</v>
      </c>
      <c r="AM26" s="113" t="s">
        <v>530</v>
      </c>
      <c r="AN26" s="113" t="s">
        <v>641</v>
      </c>
      <c r="AO26" s="114">
        <v>0</v>
      </c>
      <c r="AP26" s="113" t="s">
        <v>532</v>
      </c>
    </row>
    <row r="27" spans="1:42" x14ac:dyDescent="0.25">
      <c r="A27" s="113" t="s">
        <v>642</v>
      </c>
      <c r="B27" s="114">
        <v>80000</v>
      </c>
      <c r="C27" s="113" t="s">
        <v>516</v>
      </c>
      <c r="D27" s="113" t="s">
        <v>517</v>
      </c>
      <c r="E27" s="113" t="s">
        <v>518</v>
      </c>
      <c r="F27" s="113" t="s">
        <v>519</v>
      </c>
      <c r="G27" s="113" t="s">
        <v>520</v>
      </c>
      <c r="H27" s="113" t="s">
        <v>642</v>
      </c>
      <c r="I27" s="114">
        <v>80000</v>
      </c>
      <c r="J27" s="113" t="s">
        <v>34</v>
      </c>
      <c r="K27" s="114">
        <v>0</v>
      </c>
      <c r="L27" s="114">
        <v>0</v>
      </c>
      <c r="M27" s="115">
        <v>44167</v>
      </c>
      <c r="N27" s="115">
        <v>44167</v>
      </c>
      <c r="O27" s="115">
        <v>44167</v>
      </c>
      <c r="P27" s="116"/>
      <c r="Q27" s="113" t="s">
        <v>643</v>
      </c>
      <c r="R27" s="113" t="s">
        <v>644</v>
      </c>
      <c r="S27" s="113" t="s">
        <v>524</v>
      </c>
      <c r="T27" s="113" t="s">
        <v>525</v>
      </c>
      <c r="U27" s="114">
        <v>0</v>
      </c>
      <c r="V27" s="115">
        <v>44505</v>
      </c>
      <c r="W27" s="115">
        <v>44505</v>
      </c>
      <c r="X27" s="113" t="s">
        <v>526</v>
      </c>
      <c r="Y27" s="113" t="s">
        <v>527</v>
      </c>
      <c r="Z27" s="113" t="s">
        <v>528</v>
      </c>
      <c r="AA27" s="116"/>
      <c r="AB27" s="116"/>
      <c r="AC27" s="113" t="s">
        <v>528</v>
      </c>
      <c r="AD27" s="113" t="s">
        <v>563</v>
      </c>
      <c r="AE27" s="114">
        <v>0</v>
      </c>
      <c r="AF27" s="116"/>
      <c r="AG27" s="114">
        <v>0</v>
      </c>
      <c r="AH27" s="114">
        <v>80000</v>
      </c>
      <c r="AI27" s="114">
        <v>0</v>
      </c>
      <c r="AJ27" s="114">
        <v>80000</v>
      </c>
      <c r="AK27" s="113" t="s">
        <v>528</v>
      </c>
      <c r="AL27" s="113" t="s">
        <v>528</v>
      </c>
      <c r="AM27" s="113" t="s">
        <v>530</v>
      </c>
      <c r="AN27" s="113" t="s">
        <v>645</v>
      </c>
      <c r="AO27" s="114">
        <v>0</v>
      </c>
      <c r="AP27" s="113" t="s">
        <v>532</v>
      </c>
    </row>
    <row r="28" spans="1:42" x14ac:dyDescent="0.25">
      <c r="A28" s="113" t="s">
        <v>646</v>
      </c>
      <c r="B28" s="114">
        <v>80000</v>
      </c>
      <c r="C28" s="113" t="s">
        <v>516</v>
      </c>
      <c r="D28" s="113" t="s">
        <v>517</v>
      </c>
      <c r="E28" s="113" t="s">
        <v>518</v>
      </c>
      <c r="F28" s="113" t="s">
        <v>519</v>
      </c>
      <c r="G28" s="113" t="s">
        <v>520</v>
      </c>
      <c r="H28" s="113" t="s">
        <v>646</v>
      </c>
      <c r="I28" s="114">
        <v>80000</v>
      </c>
      <c r="J28" s="113" t="s">
        <v>34</v>
      </c>
      <c r="K28" s="114">
        <v>0</v>
      </c>
      <c r="L28" s="114">
        <v>0</v>
      </c>
      <c r="M28" s="115">
        <v>44169</v>
      </c>
      <c r="N28" s="115">
        <v>44169</v>
      </c>
      <c r="O28" s="115">
        <v>44169</v>
      </c>
      <c r="P28" s="116"/>
      <c r="Q28" s="113" t="s">
        <v>647</v>
      </c>
      <c r="R28" s="113" t="s">
        <v>648</v>
      </c>
      <c r="S28" s="113" t="s">
        <v>524</v>
      </c>
      <c r="T28" s="113" t="s">
        <v>525</v>
      </c>
      <c r="U28" s="114">
        <v>0</v>
      </c>
      <c r="V28" s="115">
        <v>44505</v>
      </c>
      <c r="W28" s="115">
        <v>44505</v>
      </c>
      <c r="X28" s="113" t="s">
        <v>526</v>
      </c>
      <c r="Y28" s="113" t="s">
        <v>527</v>
      </c>
      <c r="Z28" s="113" t="s">
        <v>528</v>
      </c>
      <c r="AA28" s="116"/>
      <c r="AB28" s="116"/>
      <c r="AC28" s="113" t="s">
        <v>528</v>
      </c>
      <c r="AD28" s="113" t="s">
        <v>563</v>
      </c>
      <c r="AE28" s="114">
        <v>0</v>
      </c>
      <c r="AF28" s="116"/>
      <c r="AG28" s="114">
        <v>0</v>
      </c>
      <c r="AH28" s="114">
        <v>80000</v>
      </c>
      <c r="AI28" s="114">
        <v>0</v>
      </c>
      <c r="AJ28" s="114">
        <v>80000</v>
      </c>
      <c r="AK28" s="113" t="s">
        <v>528</v>
      </c>
      <c r="AL28" s="113" t="s">
        <v>528</v>
      </c>
      <c r="AM28" s="113" t="s">
        <v>530</v>
      </c>
      <c r="AN28" s="113" t="s">
        <v>649</v>
      </c>
      <c r="AO28" s="114">
        <v>0</v>
      </c>
      <c r="AP28" s="113" t="s">
        <v>532</v>
      </c>
    </row>
    <row r="29" spans="1:42" x14ac:dyDescent="0.25">
      <c r="A29" s="113" t="s">
        <v>650</v>
      </c>
      <c r="B29" s="114">
        <v>80000</v>
      </c>
      <c r="C29" s="113" t="s">
        <v>516</v>
      </c>
      <c r="D29" s="113" t="s">
        <v>517</v>
      </c>
      <c r="E29" s="113" t="s">
        <v>518</v>
      </c>
      <c r="F29" s="113" t="s">
        <v>519</v>
      </c>
      <c r="G29" s="113" t="s">
        <v>520</v>
      </c>
      <c r="H29" s="113" t="s">
        <v>650</v>
      </c>
      <c r="I29" s="114">
        <v>80000</v>
      </c>
      <c r="J29" s="113" t="s">
        <v>34</v>
      </c>
      <c r="K29" s="114">
        <v>0</v>
      </c>
      <c r="L29" s="114">
        <v>0</v>
      </c>
      <c r="M29" s="115">
        <v>44169</v>
      </c>
      <c r="N29" s="115">
        <v>44169</v>
      </c>
      <c r="O29" s="115">
        <v>44169</v>
      </c>
      <c r="P29" s="116"/>
      <c r="Q29" s="113" t="s">
        <v>651</v>
      </c>
      <c r="R29" s="113" t="s">
        <v>652</v>
      </c>
      <c r="S29" s="113" t="s">
        <v>524</v>
      </c>
      <c r="T29" s="113" t="s">
        <v>525</v>
      </c>
      <c r="U29" s="114">
        <v>0</v>
      </c>
      <c r="V29" s="115">
        <v>44505</v>
      </c>
      <c r="W29" s="115">
        <v>44505</v>
      </c>
      <c r="X29" s="113" t="s">
        <v>526</v>
      </c>
      <c r="Y29" s="113" t="s">
        <v>527</v>
      </c>
      <c r="Z29" s="113" t="s">
        <v>528</v>
      </c>
      <c r="AA29" s="116"/>
      <c r="AB29" s="116"/>
      <c r="AC29" s="113" t="s">
        <v>528</v>
      </c>
      <c r="AD29" s="113" t="s">
        <v>563</v>
      </c>
      <c r="AE29" s="114">
        <v>0</v>
      </c>
      <c r="AF29" s="116"/>
      <c r="AG29" s="114">
        <v>0</v>
      </c>
      <c r="AH29" s="114">
        <v>80000</v>
      </c>
      <c r="AI29" s="114">
        <v>0</v>
      </c>
      <c r="AJ29" s="114">
        <v>80000</v>
      </c>
      <c r="AK29" s="113" t="s">
        <v>528</v>
      </c>
      <c r="AL29" s="113" t="s">
        <v>528</v>
      </c>
      <c r="AM29" s="113" t="s">
        <v>530</v>
      </c>
      <c r="AN29" s="113" t="s">
        <v>653</v>
      </c>
      <c r="AO29" s="114">
        <v>0</v>
      </c>
      <c r="AP29" s="113" t="s">
        <v>532</v>
      </c>
    </row>
    <row r="30" spans="1:42" x14ac:dyDescent="0.25">
      <c r="A30" s="113" t="s">
        <v>654</v>
      </c>
      <c r="B30" s="114">
        <v>80000</v>
      </c>
      <c r="C30" s="113" t="s">
        <v>516</v>
      </c>
      <c r="D30" s="113" t="s">
        <v>517</v>
      </c>
      <c r="E30" s="113" t="s">
        <v>518</v>
      </c>
      <c r="F30" s="113" t="s">
        <v>519</v>
      </c>
      <c r="G30" s="113" t="s">
        <v>520</v>
      </c>
      <c r="H30" s="113" t="s">
        <v>654</v>
      </c>
      <c r="I30" s="114">
        <v>80000</v>
      </c>
      <c r="J30" s="113" t="s">
        <v>34</v>
      </c>
      <c r="K30" s="114">
        <v>0</v>
      </c>
      <c r="L30" s="114">
        <v>0</v>
      </c>
      <c r="M30" s="115">
        <v>44174</v>
      </c>
      <c r="N30" s="115">
        <v>44174</v>
      </c>
      <c r="O30" s="115">
        <v>44174</v>
      </c>
      <c r="P30" s="116"/>
      <c r="Q30" s="113" t="s">
        <v>655</v>
      </c>
      <c r="R30" s="113" t="s">
        <v>656</v>
      </c>
      <c r="S30" s="113" t="s">
        <v>524</v>
      </c>
      <c r="T30" s="113" t="s">
        <v>525</v>
      </c>
      <c r="U30" s="114">
        <v>0</v>
      </c>
      <c r="V30" s="115">
        <v>44505</v>
      </c>
      <c r="W30" s="115">
        <v>44505</v>
      </c>
      <c r="X30" s="113" t="s">
        <v>526</v>
      </c>
      <c r="Y30" s="113" t="s">
        <v>527</v>
      </c>
      <c r="Z30" s="113" t="s">
        <v>528</v>
      </c>
      <c r="AA30" s="116"/>
      <c r="AB30" s="116"/>
      <c r="AC30" s="113" t="s">
        <v>528</v>
      </c>
      <c r="AD30" s="113" t="s">
        <v>563</v>
      </c>
      <c r="AE30" s="114">
        <v>0</v>
      </c>
      <c r="AF30" s="116"/>
      <c r="AG30" s="114">
        <v>0</v>
      </c>
      <c r="AH30" s="114">
        <v>80000</v>
      </c>
      <c r="AI30" s="114">
        <v>0</v>
      </c>
      <c r="AJ30" s="114">
        <v>80000</v>
      </c>
      <c r="AK30" s="113" t="s">
        <v>528</v>
      </c>
      <c r="AL30" s="113" t="s">
        <v>528</v>
      </c>
      <c r="AM30" s="113" t="s">
        <v>530</v>
      </c>
      <c r="AN30" s="113" t="s">
        <v>657</v>
      </c>
      <c r="AO30" s="114">
        <v>0</v>
      </c>
      <c r="AP30" s="113" t="s">
        <v>532</v>
      </c>
    </row>
    <row r="31" spans="1:42" x14ac:dyDescent="0.25">
      <c r="A31" s="113" t="s">
        <v>658</v>
      </c>
      <c r="B31" s="114">
        <v>80000</v>
      </c>
      <c r="C31" s="113" t="s">
        <v>516</v>
      </c>
      <c r="D31" s="113" t="s">
        <v>517</v>
      </c>
      <c r="E31" s="113" t="s">
        <v>518</v>
      </c>
      <c r="F31" s="113" t="s">
        <v>519</v>
      </c>
      <c r="G31" s="113" t="s">
        <v>520</v>
      </c>
      <c r="H31" s="113" t="s">
        <v>658</v>
      </c>
      <c r="I31" s="114">
        <v>80000</v>
      </c>
      <c r="J31" s="113" t="s">
        <v>34</v>
      </c>
      <c r="K31" s="114">
        <v>0</v>
      </c>
      <c r="L31" s="114">
        <v>0</v>
      </c>
      <c r="M31" s="115">
        <v>44174</v>
      </c>
      <c r="N31" s="115">
        <v>44174</v>
      </c>
      <c r="O31" s="115">
        <v>44174</v>
      </c>
      <c r="P31" s="116"/>
      <c r="Q31" s="113" t="s">
        <v>659</v>
      </c>
      <c r="R31" s="113" t="s">
        <v>660</v>
      </c>
      <c r="S31" s="113" t="s">
        <v>524</v>
      </c>
      <c r="T31" s="113" t="s">
        <v>525</v>
      </c>
      <c r="U31" s="114">
        <v>0</v>
      </c>
      <c r="V31" s="115">
        <v>44505</v>
      </c>
      <c r="W31" s="115">
        <v>44505</v>
      </c>
      <c r="X31" s="113" t="s">
        <v>526</v>
      </c>
      <c r="Y31" s="113" t="s">
        <v>527</v>
      </c>
      <c r="Z31" s="113" t="s">
        <v>528</v>
      </c>
      <c r="AA31" s="116"/>
      <c r="AB31" s="116"/>
      <c r="AC31" s="113" t="s">
        <v>528</v>
      </c>
      <c r="AD31" s="113" t="s">
        <v>563</v>
      </c>
      <c r="AE31" s="114">
        <v>0</v>
      </c>
      <c r="AF31" s="116"/>
      <c r="AG31" s="114">
        <v>0</v>
      </c>
      <c r="AH31" s="114">
        <v>80000</v>
      </c>
      <c r="AI31" s="114">
        <v>0</v>
      </c>
      <c r="AJ31" s="114">
        <v>80000</v>
      </c>
      <c r="AK31" s="113" t="s">
        <v>528</v>
      </c>
      <c r="AL31" s="113" t="s">
        <v>528</v>
      </c>
      <c r="AM31" s="113" t="s">
        <v>530</v>
      </c>
      <c r="AN31" s="113" t="s">
        <v>661</v>
      </c>
      <c r="AO31" s="114">
        <v>0</v>
      </c>
      <c r="AP31" s="113" t="s">
        <v>532</v>
      </c>
    </row>
    <row r="32" spans="1:42" x14ac:dyDescent="0.25">
      <c r="A32" s="113" t="s">
        <v>662</v>
      </c>
      <c r="B32" s="114">
        <v>80000</v>
      </c>
      <c r="C32" s="113" t="s">
        <v>516</v>
      </c>
      <c r="D32" s="113" t="s">
        <v>517</v>
      </c>
      <c r="E32" s="113" t="s">
        <v>518</v>
      </c>
      <c r="F32" s="113" t="s">
        <v>519</v>
      </c>
      <c r="G32" s="113" t="s">
        <v>520</v>
      </c>
      <c r="H32" s="113" t="s">
        <v>662</v>
      </c>
      <c r="I32" s="114">
        <v>80000</v>
      </c>
      <c r="J32" s="113" t="s">
        <v>34</v>
      </c>
      <c r="K32" s="114">
        <v>0</v>
      </c>
      <c r="L32" s="114">
        <v>0</v>
      </c>
      <c r="M32" s="115">
        <v>44174</v>
      </c>
      <c r="N32" s="115">
        <v>44174</v>
      </c>
      <c r="O32" s="115">
        <v>44174</v>
      </c>
      <c r="P32" s="116"/>
      <c r="Q32" s="113" t="s">
        <v>663</v>
      </c>
      <c r="R32" s="113" t="s">
        <v>664</v>
      </c>
      <c r="S32" s="113" t="s">
        <v>524</v>
      </c>
      <c r="T32" s="113" t="s">
        <v>525</v>
      </c>
      <c r="U32" s="114">
        <v>0</v>
      </c>
      <c r="V32" s="115">
        <v>44505</v>
      </c>
      <c r="W32" s="115">
        <v>44505</v>
      </c>
      <c r="X32" s="113" t="s">
        <v>526</v>
      </c>
      <c r="Y32" s="113" t="s">
        <v>527</v>
      </c>
      <c r="Z32" s="113" t="s">
        <v>528</v>
      </c>
      <c r="AA32" s="116"/>
      <c r="AB32" s="116"/>
      <c r="AC32" s="113" t="s">
        <v>528</v>
      </c>
      <c r="AD32" s="113" t="s">
        <v>563</v>
      </c>
      <c r="AE32" s="114">
        <v>0</v>
      </c>
      <c r="AF32" s="116"/>
      <c r="AG32" s="114">
        <v>0</v>
      </c>
      <c r="AH32" s="114">
        <v>80000</v>
      </c>
      <c r="AI32" s="114">
        <v>0</v>
      </c>
      <c r="AJ32" s="114">
        <v>80000</v>
      </c>
      <c r="AK32" s="113" t="s">
        <v>528</v>
      </c>
      <c r="AL32" s="113" t="s">
        <v>528</v>
      </c>
      <c r="AM32" s="113" t="s">
        <v>530</v>
      </c>
      <c r="AN32" s="113" t="s">
        <v>665</v>
      </c>
      <c r="AO32" s="114">
        <v>0</v>
      </c>
      <c r="AP32" s="113" t="s">
        <v>532</v>
      </c>
    </row>
    <row r="33" spans="1:42" x14ac:dyDescent="0.25">
      <c r="A33" s="113" t="s">
        <v>666</v>
      </c>
      <c r="B33" s="114">
        <v>80000</v>
      </c>
      <c r="C33" s="113" t="s">
        <v>516</v>
      </c>
      <c r="D33" s="113" t="s">
        <v>517</v>
      </c>
      <c r="E33" s="113" t="s">
        <v>518</v>
      </c>
      <c r="F33" s="113" t="s">
        <v>519</v>
      </c>
      <c r="G33" s="113" t="s">
        <v>520</v>
      </c>
      <c r="H33" s="113" t="s">
        <v>666</v>
      </c>
      <c r="I33" s="114">
        <v>80000</v>
      </c>
      <c r="J33" s="113" t="s">
        <v>34</v>
      </c>
      <c r="K33" s="114">
        <v>0</v>
      </c>
      <c r="L33" s="114">
        <v>0</v>
      </c>
      <c r="M33" s="115">
        <v>44180</v>
      </c>
      <c r="N33" s="115">
        <v>44180</v>
      </c>
      <c r="O33" s="115">
        <v>44180</v>
      </c>
      <c r="P33" s="116"/>
      <c r="Q33" s="113" t="s">
        <v>667</v>
      </c>
      <c r="R33" s="113" t="s">
        <v>668</v>
      </c>
      <c r="S33" s="113" t="s">
        <v>524</v>
      </c>
      <c r="T33" s="113" t="s">
        <v>525</v>
      </c>
      <c r="U33" s="114">
        <v>0</v>
      </c>
      <c r="V33" s="115">
        <v>44505</v>
      </c>
      <c r="W33" s="115">
        <v>44505</v>
      </c>
      <c r="X33" s="113" t="s">
        <v>526</v>
      </c>
      <c r="Y33" s="113" t="s">
        <v>527</v>
      </c>
      <c r="Z33" s="113" t="s">
        <v>528</v>
      </c>
      <c r="AA33" s="116"/>
      <c r="AB33" s="116"/>
      <c r="AC33" s="113" t="s">
        <v>528</v>
      </c>
      <c r="AD33" s="113" t="s">
        <v>563</v>
      </c>
      <c r="AE33" s="114">
        <v>0</v>
      </c>
      <c r="AF33" s="116"/>
      <c r="AG33" s="114">
        <v>0</v>
      </c>
      <c r="AH33" s="114">
        <v>80000</v>
      </c>
      <c r="AI33" s="114">
        <v>0</v>
      </c>
      <c r="AJ33" s="114">
        <v>80000</v>
      </c>
      <c r="AK33" s="113" t="s">
        <v>528</v>
      </c>
      <c r="AL33" s="113" t="s">
        <v>528</v>
      </c>
      <c r="AM33" s="113" t="s">
        <v>530</v>
      </c>
      <c r="AN33" s="113" t="s">
        <v>669</v>
      </c>
      <c r="AO33" s="114">
        <v>0</v>
      </c>
      <c r="AP33" s="113" t="s">
        <v>532</v>
      </c>
    </row>
    <row r="34" spans="1:42" x14ac:dyDescent="0.25">
      <c r="A34" s="113" t="s">
        <v>670</v>
      </c>
      <c r="B34" s="114">
        <v>80000</v>
      </c>
      <c r="C34" s="113" t="s">
        <v>516</v>
      </c>
      <c r="D34" s="113" t="s">
        <v>517</v>
      </c>
      <c r="E34" s="113" t="s">
        <v>518</v>
      </c>
      <c r="F34" s="113" t="s">
        <v>519</v>
      </c>
      <c r="G34" s="113" t="s">
        <v>520</v>
      </c>
      <c r="H34" s="113" t="s">
        <v>670</v>
      </c>
      <c r="I34" s="114">
        <v>80000</v>
      </c>
      <c r="J34" s="113" t="s">
        <v>34</v>
      </c>
      <c r="K34" s="114">
        <v>0</v>
      </c>
      <c r="L34" s="114">
        <v>0</v>
      </c>
      <c r="M34" s="115">
        <v>44181</v>
      </c>
      <c r="N34" s="115">
        <v>44181</v>
      </c>
      <c r="O34" s="115">
        <v>44181</v>
      </c>
      <c r="P34" s="116"/>
      <c r="Q34" s="113" t="s">
        <v>671</v>
      </c>
      <c r="R34" s="113" t="s">
        <v>672</v>
      </c>
      <c r="S34" s="113" t="s">
        <v>524</v>
      </c>
      <c r="T34" s="113" t="s">
        <v>525</v>
      </c>
      <c r="U34" s="114">
        <v>0</v>
      </c>
      <c r="V34" s="115">
        <v>44505</v>
      </c>
      <c r="W34" s="115">
        <v>44505</v>
      </c>
      <c r="X34" s="113" t="s">
        <v>526</v>
      </c>
      <c r="Y34" s="113" t="s">
        <v>527</v>
      </c>
      <c r="Z34" s="113" t="s">
        <v>528</v>
      </c>
      <c r="AA34" s="116"/>
      <c r="AB34" s="116"/>
      <c r="AC34" s="113" t="s">
        <v>528</v>
      </c>
      <c r="AD34" s="113" t="s">
        <v>563</v>
      </c>
      <c r="AE34" s="114">
        <v>0</v>
      </c>
      <c r="AF34" s="116"/>
      <c r="AG34" s="114">
        <v>0</v>
      </c>
      <c r="AH34" s="114">
        <v>80000</v>
      </c>
      <c r="AI34" s="114">
        <v>0</v>
      </c>
      <c r="AJ34" s="114">
        <v>80000</v>
      </c>
      <c r="AK34" s="113" t="s">
        <v>528</v>
      </c>
      <c r="AL34" s="113" t="s">
        <v>528</v>
      </c>
      <c r="AM34" s="113" t="s">
        <v>530</v>
      </c>
      <c r="AN34" s="113" t="s">
        <v>673</v>
      </c>
      <c r="AO34" s="114">
        <v>0</v>
      </c>
      <c r="AP34" s="113" t="s">
        <v>532</v>
      </c>
    </row>
    <row r="35" spans="1:42" x14ac:dyDescent="0.25">
      <c r="A35" s="113" t="s">
        <v>674</v>
      </c>
      <c r="B35" s="114">
        <v>80000</v>
      </c>
      <c r="C35" s="113" t="s">
        <v>516</v>
      </c>
      <c r="D35" s="113" t="s">
        <v>517</v>
      </c>
      <c r="E35" s="113" t="s">
        <v>518</v>
      </c>
      <c r="F35" s="113" t="s">
        <v>519</v>
      </c>
      <c r="G35" s="113" t="s">
        <v>520</v>
      </c>
      <c r="H35" s="113" t="s">
        <v>674</v>
      </c>
      <c r="I35" s="114">
        <v>80000</v>
      </c>
      <c r="J35" s="113" t="s">
        <v>34</v>
      </c>
      <c r="K35" s="114">
        <v>0</v>
      </c>
      <c r="L35" s="114">
        <v>0</v>
      </c>
      <c r="M35" s="115">
        <v>44183</v>
      </c>
      <c r="N35" s="115">
        <v>44183</v>
      </c>
      <c r="O35" s="115">
        <v>44183</v>
      </c>
      <c r="P35" s="116"/>
      <c r="Q35" s="113" t="s">
        <v>675</v>
      </c>
      <c r="R35" s="113" t="s">
        <v>676</v>
      </c>
      <c r="S35" s="113" t="s">
        <v>524</v>
      </c>
      <c r="T35" s="113" t="s">
        <v>525</v>
      </c>
      <c r="U35" s="114">
        <v>0</v>
      </c>
      <c r="V35" s="115">
        <v>44505</v>
      </c>
      <c r="W35" s="115">
        <v>44505</v>
      </c>
      <c r="X35" s="113" t="s">
        <v>526</v>
      </c>
      <c r="Y35" s="113" t="s">
        <v>527</v>
      </c>
      <c r="Z35" s="113" t="s">
        <v>528</v>
      </c>
      <c r="AA35" s="116"/>
      <c r="AB35" s="116"/>
      <c r="AC35" s="113" t="s">
        <v>528</v>
      </c>
      <c r="AD35" s="113" t="s">
        <v>563</v>
      </c>
      <c r="AE35" s="114">
        <v>0</v>
      </c>
      <c r="AF35" s="116"/>
      <c r="AG35" s="114">
        <v>0</v>
      </c>
      <c r="AH35" s="114">
        <v>80000</v>
      </c>
      <c r="AI35" s="114">
        <v>0</v>
      </c>
      <c r="AJ35" s="114">
        <v>80000</v>
      </c>
      <c r="AK35" s="113" t="s">
        <v>528</v>
      </c>
      <c r="AL35" s="113" t="s">
        <v>528</v>
      </c>
      <c r="AM35" s="113" t="s">
        <v>530</v>
      </c>
      <c r="AN35" s="113" t="s">
        <v>677</v>
      </c>
      <c r="AO35" s="114">
        <v>0</v>
      </c>
      <c r="AP35" s="113" t="s">
        <v>532</v>
      </c>
    </row>
    <row r="36" spans="1:42" x14ac:dyDescent="0.25">
      <c r="A36" s="113" t="s">
        <v>678</v>
      </c>
      <c r="B36" s="114">
        <v>80000</v>
      </c>
      <c r="C36" s="113" t="s">
        <v>516</v>
      </c>
      <c r="D36" s="113" t="s">
        <v>517</v>
      </c>
      <c r="E36" s="113" t="s">
        <v>518</v>
      </c>
      <c r="F36" s="113" t="s">
        <v>519</v>
      </c>
      <c r="G36" s="113" t="s">
        <v>520</v>
      </c>
      <c r="H36" s="113" t="s">
        <v>678</v>
      </c>
      <c r="I36" s="114">
        <v>80000</v>
      </c>
      <c r="J36" s="113" t="s">
        <v>34</v>
      </c>
      <c r="K36" s="114">
        <v>0</v>
      </c>
      <c r="L36" s="114">
        <v>0</v>
      </c>
      <c r="M36" s="115">
        <v>44184</v>
      </c>
      <c r="N36" s="115">
        <v>44184</v>
      </c>
      <c r="O36" s="115">
        <v>44184</v>
      </c>
      <c r="P36" s="116"/>
      <c r="Q36" s="113" t="s">
        <v>679</v>
      </c>
      <c r="R36" s="113" t="s">
        <v>680</v>
      </c>
      <c r="S36" s="113" t="s">
        <v>524</v>
      </c>
      <c r="T36" s="113" t="s">
        <v>525</v>
      </c>
      <c r="U36" s="114">
        <v>0</v>
      </c>
      <c r="V36" s="115">
        <v>44505</v>
      </c>
      <c r="W36" s="115">
        <v>44505</v>
      </c>
      <c r="X36" s="113" t="s">
        <v>526</v>
      </c>
      <c r="Y36" s="113" t="s">
        <v>527</v>
      </c>
      <c r="Z36" s="113" t="s">
        <v>528</v>
      </c>
      <c r="AA36" s="116"/>
      <c r="AB36" s="116"/>
      <c r="AC36" s="113" t="s">
        <v>528</v>
      </c>
      <c r="AD36" s="113" t="s">
        <v>563</v>
      </c>
      <c r="AE36" s="114">
        <v>0</v>
      </c>
      <c r="AF36" s="116"/>
      <c r="AG36" s="114">
        <v>0</v>
      </c>
      <c r="AH36" s="114">
        <v>80000</v>
      </c>
      <c r="AI36" s="114">
        <v>0</v>
      </c>
      <c r="AJ36" s="114">
        <v>80000</v>
      </c>
      <c r="AK36" s="113" t="s">
        <v>528</v>
      </c>
      <c r="AL36" s="113" t="s">
        <v>528</v>
      </c>
      <c r="AM36" s="113" t="s">
        <v>530</v>
      </c>
      <c r="AN36" s="113" t="s">
        <v>681</v>
      </c>
      <c r="AO36" s="114">
        <v>0</v>
      </c>
      <c r="AP36" s="113" t="s">
        <v>532</v>
      </c>
    </row>
    <row r="37" spans="1:42" x14ac:dyDescent="0.25">
      <c r="A37" s="113" t="s">
        <v>682</v>
      </c>
      <c r="B37" s="114">
        <v>80000</v>
      </c>
      <c r="C37" s="113" t="s">
        <v>516</v>
      </c>
      <c r="D37" s="113" t="s">
        <v>517</v>
      </c>
      <c r="E37" s="113" t="s">
        <v>518</v>
      </c>
      <c r="F37" s="113" t="s">
        <v>519</v>
      </c>
      <c r="G37" s="113" t="s">
        <v>520</v>
      </c>
      <c r="H37" s="113" t="s">
        <v>682</v>
      </c>
      <c r="I37" s="114">
        <v>80000</v>
      </c>
      <c r="J37" s="113" t="s">
        <v>34</v>
      </c>
      <c r="K37" s="114">
        <v>0</v>
      </c>
      <c r="L37" s="114">
        <v>0</v>
      </c>
      <c r="M37" s="115">
        <v>44184</v>
      </c>
      <c r="N37" s="115">
        <v>44184</v>
      </c>
      <c r="O37" s="115">
        <v>44184</v>
      </c>
      <c r="P37" s="116"/>
      <c r="Q37" s="113" t="s">
        <v>683</v>
      </c>
      <c r="R37" s="113" t="s">
        <v>684</v>
      </c>
      <c r="S37" s="113" t="s">
        <v>524</v>
      </c>
      <c r="T37" s="113" t="s">
        <v>525</v>
      </c>
      <c r="U37" s="114">
        <v>0</v>
      </c>
      <c r="V37" s="115">
        <v>44505</v>
      </c>
      <c r="W37" s="115">
        <v>44505</v>
      </c>
      <c r="X37" s="113" t="s">
        <v>526</v>
      </c>
      <c r="Y37" s="113" t="s">
        <v>527</v>
      </c>
      <c r="Z37" s="113" t="s">
        <v>528</v>
      </c>
      <c r="AA37" s="116"/>
      <c r="AB37" s="116"/>
      <c r="AC37" s="113" t="s">
        <v>528</v>
      </c>
      <c r="AD37" s="113" t="s">
        <v>563</v>
      </c>
      <c r="AE37" s="114">
        <v>0</v>
      </c>
      <c r="AF37" s="116"/>
      <c r="AG37" s="114">
        <v>0</v>
      </c>
      <c r="AH37" s="114">
        <v>80000</v>
      </c>
      <c r="AI37" s="114">
        <v>0</v>
      </c>
      <c r="AJ37" s="114">
        <v>80000</v>
      </c>
      <c r="AK37" s="113" t="s">
        <v>528</v>
      </c>
      <c r="AL37" s="113" t="s">
        <v>528</v>
      </c>
      <c r="AM37" s="113" t="s">
        <v>530</v>
      </c>
      <c r="AN37" s="113" t="s">
        <v>685</v>
      </c>
      <c r="AO37" s="114">
        <v>0</v>
      </c>
      <c r="AP37" s="113" t="s">
        <v>532</v>
      </c>
    </row>
    <row r="38" spans="1:42" x14ac:dyDescent="0.25">
      <c r="A38" s="113" t="s">
        <v>686</v>
      </c>
      <c r="B38" s="114">
        <v>80000</v>
      </c>
      <c r="C38" s="113" t="s">
        <v>516</v>
      </c>
      <c r="D38" s="113" t="s">
        <v>517</v>
      </c>
      <c r="E38" s="113" t="s">
        <v>518</v>
      </c>
      <c r="F38" s="113" t="s">
        <v>519</v>
      </c>
      <c r="G38" s="113" t="s">
        <v>520</v>
      </c>
      <c r="H38" s="113" t="s">
        <v>686</v>
      </c>
      <c r="I38" s="114">
        <v>80000</v>
      </c>
      <c r="J38" s="113" t="s">
        <v>34</v>
      </c>
      <c r="K38" s="114">
        <v>0</v>
      </c>
      <c r="L38" s="114">
        <v>0</v>
      </c>
      <c r="M38" s="115">
        <v>44186</v>
      </c>
      <c r="N38" s="115">
        <v>44186</v>
      </c>
      <c r="O38" s="115">
        <v>44186</v>
      </c>
      <c r="P38" s="116"/>
      <c r="Q38" s="113" t="s">
        <v>687</v>
      </c>
      <c r="R38" s="113" t="s">
        <v>688</v>
      </c>
      <c r="S38" s="113" t="s">
        <v>524</v>
      </c>
      <c r="T38" s="113" t="s">
        <v>525</v>
      </c>
      <c r="U38" s="114">
        <v>0</v>
      </c>
      <c r="V38" s="115">
        <v>44599</v>
      </c>
      <c r="W38" s="115">
        <v>44599</v>
      </c>
      <c r="X38" s="113" t="s">
        <v>526</v>
      </c>
      <c r="Y38" s="113" t="s">
        <v>527</v>
      </c>
      <c r="Z38" s="113" t="s">
        <v>528</v>
      </c>
      <c r="AA38" s="116"/>
      <c r="AB38" s="116"/>
      <c r="AC38" s="113" t="s">
        <v>528</v>
      </c>
      <c r="AD38" s="113" t="s">
        <v>689</v>
      </c>
      <c r="AE38" s="114">
        <v>0</v>
      </c>
      <c r="AF38" s="116"/>
      <c r="AG38" s="114">
        <v>0</v>
      </c>
      <c r="AH38" s="114">
        <v>80000</v>
      </c>
      <c r="AI38" s="114">
        <v>0</v>
      </c>
      <c r="AJ38" s="114">
        <v>80000</v>
      </c>
      <c r="AK38" s="113" t="s">
        <v>528</v>
      </c>
      <c r="AL38" s="113" t="s">
        <v>528</v>
      </c>
      <c r="AM38" s="113" t="s">
        <v>530</v>
      </c>
      <c r="AN38" s="113" t="s">
        <v>690</v>
      </c>
      <c r="AO38" s="114">
        <v>0</v>
      </c>
      <c r="AP38" s="113" t="s">
        <v>532</v>
      </c>
    </row>
    <row r="39" spans="1:42" x14ac:dyDescent="0.25">
      <c r="A39" s="113" t="s">
        <v>691</v>
      </c>
      <c r="B39" s="114">
        <v>80000</v>
      </c>
      <c r="C39" s="113" t="s">
        <v>516</v>
      </c>
      <c r="D39" s="113" t="s">
        <v>517</v>
      </c>
      <c r="E39" s="113" t="s">
        <v>518</v>
      </c>
      <c r="F39" s="113" t="s">
        <v>519</v>
      </c>
      <c r="G39" s="113" t="s">
        <v>520</v>
      </c>
      <c r="H39" s="113" t="s">
        <v>691</v>
      </c>
      <c r="I39" s="114">
        <v>80000</v>
      </c>
      <c r="J39" s="113" t="s">
        <v>34</v>
      </c>
      <c r="K39" s="114">
        <v>0</v>
      </c>
      <c r="L39" s="114">
        <v>0</v>
      </c>
      <c r="M39" s="115">
        <v>44187</v>
      </c>
      <c r="N39" s="115">
        <v>44187</v>
      </c>
      <c r="O39" s="115">
        <v>44187</v>
      </c>
      <c r="P39" s="116"/>
      <c r="Q39" s="113" t="s">
        <v>692</v>
      </c>
      <c r="R39" s="113" t="s">
        <v>693</v>
      </c>
      <c r="S39" s="113" t="s">
        <v>524</v>
      </c>
      <c r="T39" s="113" t="s">
        <v>525</v>
      </c>
      <c r="U39" s="114">
        <v>0</v>
      </c>
      <c r="V39" s="115">
        <v>44505</v>
      </c>
      <c r="W39" s="115">
        <v>44505</v>
      </c>
      <c r="X39" s="113" t="s">
        <v>526</v>
      </c>
      <c r="Y39" s="113" t="s">
        <v>527</v>
      </c>
      <c r="Z39" s="113" t="s">
        <v>528</v>
      </c>
      <c r="AA39" s="116"/>
      <c r="AB39" s="116"/>
      <c r="AC39" s="113" t="s">
        <v>528</v>
      </c>
      <c r="AD39" s="113" t="s">
        <v>563</v>
      </c>
      <c r="AE39" s="114">
        <v>0</v>
      </c>
      <c r="AF39" s="116"/>
      <c r="AG39" s="114">
        <v>0</v>
      </c>
      <c r="AH39" s="114">
        <v>80000</v>
      </c>
      <c r="AI39" s="114">
        <v>0</v>
      </c>
      <c r="AJ39" s="114">
        <v>80000</v>
      </c>
      <c r="AK39" s="113" t="s">
        <v>528</v>
      </c>
      <c r="AL39" s="113" t="s">
        <v>528</v>
      </c>
      <c r="AM39" s="113" t="s">
        <v>530</v>
      </c>
      <c r="AN39" s="113" t="s">
        <v>694</v>
      </c>
      <c r="AO39" s="114">
        <v>0</v>
      </c>
      <c r="AP39" s="113" t="s">
        <v>532</v>
      </c>
    </row>
    <row r="40" spans="1:42" x14ac:dyDescent="0.25">
      <c r="A40" s="113" t="s">
        <v>695</v>
      </c>
      <c r="B40" s="114">
        <v>80000</v>
      </c>
      <c r="C40" s="113" t="s">
        <v>516</v>
      </c>
      <c r="D40" s="113" t="s">
        <v>517</v>
      </c>
      <c r="E40" s="113" t="s">
        <v>518</v>
      </c>
      <c r="F40" s="113" t="s">
        <v>519</v>
      </c>
      <c r="G40" s="113" t="s">
        <v>520</v>
      </c>
      <c r="H40" s="113" t="s">
        <v>695</v>
      </c>
      <c r="I40" s="114">
        <v>80000</v>
      </c>
      <c r="J40" s="113" t="s">
        <v>34</v>
      </c>
      <c r="K40" s="114">
        <v>0</v>
      </c>
      <c r="L40" s="114">
        <v>0</v>
      </c>
      <c r="M40" s="115">
        <v>44189</v>
      </c>
      <c r="N40" s="115">
        <v>44189</v>
      </c>
      <c r="O40" s="115">
        <v>44189</v>
      </c>
      <c r="P40" s="116"/>
      <c r="Q40" s="113" t="s">
        <v>696</v>
      </c>
      <c r="R40" s="113" t="s">
        <v>697</v>
      </c>
      <c r="S40" s="113" t="s">
        <v>524</v>
      </c>
      <c r="T40" s="113" t="s">
        <v>525</v>
      </c>
      <c r="U40" s="114">
        <v>0</v>
      </c>
      <c r="V40" s="115">
        <v>44505</v>
      </c>
      <c r="W40" s="115">
        <v>44505</v>
      </c>
      <c r="X40" s="113" t="s">
        <v>526</v>
      </c>
      <c r="Y40" s="113" t="s">
        <v>527</v>
      </c>
      <c r="Z40" s="113" t="s">
        <v>528</v>
      </c>
      <c r="AA40" s="116"/>
      <c r="AB40" s="116"/>
      <c r="AC40" s="113" t="s">
        <v>528</v>
      </c>
      <c r="AD40" s="113" t="s">
        <v>698</v>
      </c>
      <c r="AE40" s="114">
        <v>0</v>
      </c>
      <c r="AF40" s="116"/>
      <c r="AG40" s="114">
        <v>0</v>
      </c>
      <c r="AH40" s="114">
        <v>80000</v>
      </c>
      <c r="AI40" s="114">
        <v>0</v>
      </c>
      <c r="AJ40" s="114">
        <v>80000</v>
      </c>
      <c r="AK40" s="113" t="s">
        <v>528</v>
      </c>
      <c r="AL40" s="113" t="s">
        <v>528</v>
      </c>
      <c r="AM40" s="113" t="s">
        <v>530</v>
      </c>
      <c r="AN40" s="113" t="s">
        <v>699</v>
      </c>
      <c r="AO40" s="114">
        <v>0</v>
      </c>
      <c r="AP40" s="113" t="s">
        <v>532</v>
      </c>
    </row>
    <row r="41" spans="1:42" x14ac:dyDescent="0.25">
      <c r="A41" s="113" t="s">
        <v>700</v>
      </c>
      <c r="B41" s="114">
        <v>80000</v>
      </c>
      <c r="C41" s="113" t="s">
        <v>516</v>
      </c>
      <c r="D41" s="113" t="s">
        <v>517</v>
      </c>
      <c r="E41" s="113" t="s">
        <v>518</v>
      </c>
      <c r="F41" s="113" t="s">
        <v>519</v>
      </c>
      <c r="G41" s="113" t="s">
        <v>520</v>
      </c>
      <c r="H41" s="113" t="s">
        <v>700</v>
      </c>
      <c r="I41" s="114">
        <v>80000</v>
      </c>
      <c r="J41" s="113" t="s">
        <v>34</v>
      </c>
      <c r="K41" s="114">
        <v>0</v>
      </c>
      <c r="L41" s="114">
        <v>0</v>
      </c>
      <c r="M41" s="115">
        <v>44193</v>
      </c>
      <c r="N41" s="115">
        <v>44193</v>
      </c>
      <c r="O41" s="115">
        <v>44193</v>
      </c>
      <c r="P41" s="116"/>
      <c r="Q41" s="113" t="s">
        <v>701</v>
      </c>
      <c r="R41" s="113" t="s">
        <v>702</v>
      </c>
      <c r="S41" s="113" t="s">
        <v>524</v>
      </c>
      <c r="T41" s="113" t="s">
        <v>525</v>
      </c>
      <c r="U41" s="114">
        <v>0</v>
      </c>
      <c r="V41" s="115">
        <v>44505</v>
      </c>
      <c r="W41" s="115">
        <v>44505</v>
      </c>
      <c r="X41" s="113" t="s">
        <v>526</v>
      </c>
      <c r="Y41" s="113" t="s">
        <v>527</v>
      </c>
      <c r="Z41" s="113" t="s">
        <v>528</v>
      </c>
      <c r="AA41" s="116"/>
      <c r="AB41" s="116"/>
      <c r="AC41" s="113" t="s">
        <v>528</v>
      </c>
      <c r="AD41" s="113" t="s">
        <v>563</v>
      </c>
      <c r="AE41" s="114">
        <v>0</v>
      </c>
      <c r="AF41" s="116"/>
      <c r="AG41" s="114">
        <v>0</v>
      </c>
      <c r="AH41" s="114">
        <v>80000</v>
      </c>
      <c r="AI41" s="114">
        <v>0</v>
      </c>
      <c r="AJ41" s="114">
        <v>80000</v>
      </c>
      <c r="AK41" s="113" t="s">
        <v>528</v>
      </c>
      <c r="AL41" s="113" t="s">
        <v>528</v>
      </c>
      <c r="AM41" s="113" t="s">
        <v>530</v>
      </c>
      <c r="AN41" s="113" t="s">
        <v>703</v>
      </c>
      <c r="AO41" s="114">
        <v>0</v>
      </c>
      <c r="AP41" s="113" t="s">
        <v>532</v>
      </c>
    </row>
    <row r="42" spans="1:42" x14ac:dyDescent="0.25">
      <c r="A42" s="113" t="s">
        <v>704</v>
      </c>
      <c r="B42" s="114">
        <v>80000</v>
      </c>
      <c r="C42" s="113" t="s">
        <v>516</v>
      </c>
      <c r="D42" s="113" t="s">
        <v>517</v>
      </c>
      <c r="E42" s="113" t="s">
        <v>518</v>
      </c>
      <c r="F42" s="113" t="s">
        <v>519</v>
      </c>
      <c r="G42" s="113" t="s">
        <v>520</v>
      </c>
      <c r="H42" s="113" t="s">
        <v>704</v>
      </c>
      <c r="I42" s="114">
        <v>80000</v>
      </c>
      <c r="J42" s="113" t="s">
        <v>34</v>
      </c>
      <c r="K42" s="114">
        <v>0</v>
      </c>
      <c r="L42" s="114">
        <v>0</v>
      </c>
      <c r="M42" s="115">
        <v>44194</v>
      </c>
      <c r="N42" s="115">
        <v>44194</v>
      </c>
      <c r="O42" s="115">
        <v>44194</v>
      </c>
      <c r="P42" s="116"/>
      <c r="Q42" s="113" t="s">
        <v>705</v>
      </c>
      <c r="R42" s="113" t="s">
        <v>706</v>
      </c>
      <c r="S42" s="113" t="s">
        <v>524</v>
      </c>
      <c r="T42" s="113" t="s">
        <v>525</v>
      </c>
      <c r="U42" s="114">
        <v>0</v>
      </c>
      <c r="V42" s="115">
        <v>44505</v>
      </c>
      <c r="W42" s="115">
        <v>44505</v>
      </c>
      <c r="X42" s="113" t="s">
        <v>526</v>
      </c>
      <c r="Y42" s="113" t="s">
        <v>527</v>
      </c>
      <c r="Z42" s="113" t="s">
        <v>528</v>
      </c>
      <c r="AA42" s="116"/>
      <c r="AB42" s="116"/>
      <c r="AC42" s="113" t="s">
        <v>528</v>
      </c>
      <c r="AD42" s="113" t="s">
        <v>563</v>
      </c>
      <c r="AE42" s="114">
        <v>0</v>
      </c>
      <c r="AF42" s="116"/>
      <c r="AG42" s="114">
        <v>0</v>
      </c>
      <c r="AH42" s="114">
        <v>80000</v>
      </c>
      <c r="AI42" s="114">
        <v>0</v>
      </c>
      <c r="AJ42" s="114">
        <v>80000</v>
      </c>
      <c r="AK42" s="113" t="s">
        <v>528</v>
      </c>
      <c r="AL42" s="113" t="s">
        <v>528</v>
      </c>
      <c r="AM42" s="113" t="s">
        <v>530</v>
      </c>
      <c r="AN42" s="113" t="s">
        <v>707</v>
      </c>
      <c r="AO42" s="114">
        <v>0</v>
      </c>
      <c r="AP42" s="113" t="s">
        <v>532</v>
      </c>
    </row>
    <row r="43" spans="1:42" x14ac:dyDescent="0.25">
      <c r="A43" s="113" t="s">
        <v>708</v>
      </c>
      <c r="B43" s="114">
        <v>80000</v>
      </c>
      <c r="C43" s="113" t="s">
        <v>516</v>
      </c>
      <c r="D43" s="113" t="s">
        <v>517</v>
      </c>
      <c r="E43" s="113" t="s">
        <v>518</v>
      </c>
      <c r="F43" s="113" t="s">
        <v>519</v>
      </c>
      <c r="G43" s="113" t="s">
        <v>520</v>
      </c>
      <c r="H43" s="113" t="s">
        <v>708</v>
      </c>
      <c r="I43" s="114">
        <v>80000</v>
      </c>
      <c r="J43" s="113" t="s">
        <v>34</v>
      </c>
      <c r="K43" s="114">
        <v>0</v>
      </c>
      <c r="L43" s="114">
        <v>0</v>
      </c>
      <c r="M43" s="115">
        <v>44194</v>
      </c>
      <c r="N43" s="115">
        <v>44194</v>
      </c>
      <c r="O43" s="115">
        <v>44194</v>
      </c>
      <c r="P43" s="116"/>
      <c r="Q43" s="113" t="s">
        <v>709</v>
      </c>
      <c r="R43" s="113" t="s">
        <v>710</v>
      </c>
      <c r="S43" s="113" t="s">
        <v>524</v>
      </c>
      <c r="T43" s="113" t="s">
        <v>525</v>
      </c>
      <c r="U43" s="114">
        <v>0</v>
      </c>
      <c r="V43" s="115">
        <v>44505</v>
      </c>
      <c r="W43" s="115">
        <v>44505</v>
      </c>
      <c r="X43" s="113" t="s">
        <v>526</v>
      </c>
      <c r="Y43" s="113" t="s">
        <v>527</v>
      </c>
      <c r="Z43" s="113" t="s">
        <v>528</v>
      </c>
      <c r="AA43" s="116"/>
      <c r="AB43" s="116"/>
      <c r="AC43" s="113" t="s">
        <v>528</v>
      </c>
      <c r="AD43" s="113" t="s">
        <v>563</v>
      </c>
      <c r="AE43" s="114">
        <v>0</v>
      </c>
      <c r="AF43" s="116"/>
      <c r="AG43" s="114">
        <v>0</v>
      </c>
      <c r="AH43" s="114">
        <v>80000</v>
      </c>
      <c r="AI43" s="114">
        <v>0</v>
      </c>
      <c r="AJ43" s="114">
        <v>80000</v>
      </c>
      <c r="AK43" s="113" t="s">
        <v>528</v>
      </c>
      <c r="AL43" s="113" t="s">
        <v>528</v>
      </c>
      <c r="AM43" s="113" t="s">
        <v>530</v>
      </c>
      <c r="AN43" s="113" t="s">
        <v>711</v>
      </c>
      <c r="AO43" s="114">
        <v>0</v>
      </c>
      <c r="AP43" s="113" t="s">
        <v>532</v>
      </c>
    </row>
    <row r="44" spans="1:42" x14ac:dyDescent="0.25">
      <c r="A44" s="113" t="s">
        <v>712</v>
      </c>
      <c r="B44" s="114">
        <v>80000</v>
      </c>
      <c r="C44" s="113" t="s">
        <v>516</v>
      </c>
      <c r="D44" s="113" t="s">
        <v>517</v>
      </c>
      <c r="E44" s="113" t="s">
        <v>518</v>
      </c>
      <c r="F44" s="113" t="s">
        <v>519</v>
      </c>
      <c r="G44" s="113" t="s">
        <v>520</v>
      </c>
      <c r="H44" s="113" t="s">
        <v>712</v>
      </c>
      <c r="I44" s="114">
        <v>80000</v>
      </c>
      <c r="J44" s="113" t="s">
        <v>34</v>
      </c>
      <c r="K44" s="114">
        <v>0</v>
      </c>
      <c r="L44" s="114">
        <v>0</v>
      </c>
      <c r="M44" s="115">
        <v>44194</v>
      </c>
      <c r="N44" s="115">
        <v>44194</v>
      </c>
      <c r="O44" s="115">
        <v>44194</v>
      </c>
      <c r="P44" s="116"/>
      <c r="Q44" s="113" t="s">
        <v>713</v>
      </c>
      <c r="R44" s="113" t="s">
        <v>714</v>
      </c>
      <c r="S44" s="113" t="s">
        <v>524</v>
      </c>
      <c r="T44" s="113" t="s">
        <v>525</v>
      </c>
      <c r="U44" s="114">
        <v>0</v>
      </c>
      <c r="V44" s="115">
        <v>44505</v>
      </c>
      <c r="W44" s="115">
        <v>44505</v>
      </c>
      <c r="X44" s="113" t="s">
        <v>526</v>
      </c>
      <c r="Y44" s="113" t="s">
        <v>527</v>
      </c>
      <c r="Z44" s="113" t="s">
        <v>528</v>
      </c>
      <c r="AA44" s="116"/>
      <c r="AB44" s="116"/>
      <c r="AC44" s="113" t="s">
        <v>528</v>
      </c>
      <c r="AD44" s="113" t="s">
        <v>563</v>
      </c>
      <c r="AE44" s="114">
        <v>0</v>
      </c>
      <c r="AF44" s="116"/>
      <c r="AG44" s="114">
        <v>0</v>
      </c>
      <c r="AH44" s="114">
        <v>80000</v>
      </c>
      <c r="AI44" s="114">
        <v>0</v>
      </c>
      <c r="AJ44" s="114">
        <v>80000</v>
      </c>
      <c r="AK44" s="113" t="s">
        <v>528</v>
      </c>
      <c r="AL44" s="113" t="s">
        <v>528</v>
      </c>
      <c r="AM44" s="113" t="s">
        <v>530</v>
      </c>
      <c r="AN44" s="113" t="s">
        <v>715</v>
      </c>
      <c r="AO44" s="114">
        <v>0</v>
      </c>
      <c r="AP44" s="113" t="s">
        <v>532</v>
      </c>
    </row>
    <row r="45" spans="1:42" x14ac:dyDescent="0.25">
      <c r="A45" s="113" t="s">
        <v>716</v>
      </c>
      <c r="B45" s="114">
        <v>80000</v>
      </c>
      <c r="C45" s="113" t="s">
        <v>516</v>
      </c>
      <c r="D45" s="113" t="s">
        <v>517</v>
      </c>
      <c r="E45" s="113" t="s">
        <v>518</v>
      </c>
      <c r="F45" s="113" t="s">
        <v>519</v>
      </c>
      <c r="G45" s="113" t="s">
        <v>520</v>
      </c>
      <c r="H45" s="113" t="s">
        <v>716</v>
      </c>
      <c r="I45" s="114">
        <v>80000</v>
      </c>
      <c r="J45" s="113" t="s">
        <v>34</v>
      </c>
      <c r="K45" s="114">
        <v>0</v>
      </c>
      <c r="L45" s="114">
        <v>0</v>
      </c>
      <c r="M45" s="115">
        <v>44194</v>
      </c>
      <c r="N45" s="115">
        <v>44194</v>
      </c>
      <c r="O45" s="115">
        <v>44194</v>
      </c>
      <c r="P45" s="116"/>
      <c r="Q45" s="113" t="s">
        <v>717</v>
      </c>
      <c r="R45" s="113" t="s">
        <v>718</v>
      </c>
      <c r="S45" s="113" t="s">
        <v>524</v>
      </c>
      <c r="T45" s="113" t="s">
        <v>525</v>
      </c>
      <c r="U45" s="114">
        <v>0</v>
      </c>
      <c r="V45" s="115">
        <v>44505</v>
      </c>
      <c r="W45" s="115">
        <v>44505</v>
      </c>
      <c r="X45" s="113" t="s">
        <v>526</v>
      </c>
      <c r="Y45" s="113" t="s">
        <v>527</v>
      </c>
      <c r="Z45" s="113" t="s">
        <v>528</v>
      </c>
      <c r="AA45" s="116"/>
      <c r="AB45" s="116"/>
      <c r="AC45" s="113" t="s">
        <v>528</v>
      </c>
      <c r="AD45" s="113" t="s">
        <v>563</v>
      </c>
      <c r="AE45" s="114">
        <v>0</v>
      </c>
      <c r="AF45" s="116"/>
      <c r="AG45" s="114">
        <v>0</v>
      </c>
      <c r="AH45" s="114">
        <v>80000</v>
      </c>
      <c r="AI45" s="114">
        <v>0</v>
      </c>
      <c r="AJ45" s="114">
        <v>80000</v>
      </c>
      <c r="AK45" s="113" t="s">
        <v>528</v>
      </c>
      <c r="AL45" s="113" t="s">
        <v>528</v>
      </c>
      <c r="AM45" s="113" t="s">
        <v>530</v>
      </c>
      <c r="AN45" s="113" t="s">
        <v>719</v>
      </c>
      <c r="AO45" s="114">
        <v>0</v>
      </c>
      <c r="AP45" s="113" t="s">
        <v>532</v>
      </c>
    </row>
    <row r="46" spans="1:42" x14ac:dyDescent="0.25">
      <c r="A46" s="113" t="s">
        <v>720</v>
      </c>
      <c r="B46" s="114">
        <v>80000</v>
      </c>
      <c r="C46" s="113" t="s">
        <v>516</v>
      </c>
      <c r="D46" s="113" t="s">
        <v>517</v>
      </c>
      <c r="E46" s="113" t="s">
        <v>518</v>
      </c>
      <c r="F46" s="113" t="s">
        <v>519</v>
      </c>
      <c r="G46" s="113" t="s">
        <v>520</v>
      </c>
      <c r="H46" s="113" t="s">
        <v>720</v>
      </c>
      <c r="I46" s="114">
        <v>80000</v>
      </c>
      <c r="J46" s="113" t="s">
        <v>34</v>
      </c>
      <c r="K46" s="114">
        <v>0</v>
      </c>
      <c r="L46" s="114">
        <v>0</v>
      </c>
      <c r="M46" s="115">
        <v>44194</v>
      </c>
      <c r="N46" s="115">
        <v>44194</v>
      </c>
      <c r="O46" s="115">
        <v>44194</v>
      </c>
      <c r="P46" s="116"/>
      <c r="Q46" s="113" t="s">
        <v>721</v>
      </c>
      <c r="R46" s="113" t="s">
        <v>722</v>
      </c>
      <c r="S46" s="113" t="s">
        <v>524</v>
      </c>
      <c r="T46" s="113" t="s">
        <v>525</v>
      </c>
      <c r="U46" s="114">
        <v>0</v>
      </c>
      <c r="V46" s="115">
        <v>44505</v>
      </c>
      <c r="W46" s="115">
        <v>44505</v>
      </c>
      <c r="X46" s="113" t="s">
        <v>526</v>
      </c>
      <c r="Y46" s="113" t="s">
        <v>527</v>
      </c>
      <c r="Z46" s="113" t="s">
        <v>528</v>
      </c>
      <c r="AA46" s="116"/>
      <c r="AB46" s="116"/>
      <c r="AC46" s="113" t="s">
        <v>528</v>
      </c>
      <c r="AD46" s="113" t="s">
        <v>563</v>
      </c>
      <c r="AE46" s="114">
        <v>0</v>
      </c>
      <c r="AF46" s="116"/>
      <c r="AG46" s="114">
        <v>0</v>
      </c>
      <c r="AH46" s="114">
        <v>80000</v>
      </c>
      <c r="AI46" s="114">
        <v>0</v>
      </c>
      <c r="AJ46" s="114">
        <v>80000</v>
      </c>
      <c r="AK46" s="113" t="s">
        <v>528</v>
      </c>
      <c r="AL46" s="113" t="s">
        <v>528</v>
      </c>
      <c r="AM46" s="113" t="s">
        <v>530</v>
      </c>
      <c r="AN46" s="113" t="s">
        <v>723</v>
      </c>
      <c r="AO46" s="114">
        <v>0</v>
      </c>
      <c r="AP46" s="113" t="s">
        <v>532</v>
      </c>
    </row>
    <row r="47" spans="1:42" x14ac:dyDescent="0.25">
      <c r="A47" s="113" t="s">
        <v>724</v>
      </c>
      <c r="B47" s="114">
        <v>80000</v>
      </c>
      <c r="C47" s="113" t="s">
        <v>516</v>
      </c>
      <c r="D47" s="113" t="s">
        <v>517</v>
      </c>
      <c r="E47" s="113" t="s">
        <v>518</v>
      </c>
      <c r="F47" s="113" t="s">
        <v>519</v>
      </c>
      <c r="G47" s="113" t="s">
        <v>520</v>
      </c>
      <c r="H47" s="113" t="s">
        <v>724</v>
      </c>
      <c r="I47" s="114">
        <v>80000</v>
      </c>
      <c r="J47" s="113" t="s">
        <v>34</v>
      </c>
      <c r="K47" s="114">
        <v>0</v>
      </c>
      <c r="L47" s="114">
        <v>0</v>
      </c>
      <c r="M47" s="115">
        <v>44195</v>
      </c>
      <c r="N47" s="115">
        <v>44195</v>
      </c>
      <c r="O47" s="115">
        <v>44195</v>
      </c>
      <c r="P47" s="116"/>
      <c r="Q47" s="113" t="s">
        <v>725</v>
      </c>
      <c r="R47" s="113" t="s">
        <v>726</v>
      </c>
      <c r="S47" s="113" t="s">
        <v>524</v>
      </c>
      <c r="T47" s="113" t="s">
        <v>525</v>
      </c>
      <c r="U47" s="114">
        <v>0</v>
      </c>
      <c r="V47" s="115">
        <v>44505</v>
      </c>
      <c r="W47" s="115">
        <v>44505</v>
      </c>
      <c r="X47" s="113" t="s">
        <v>526</v>
      </c>
      <c r="Y47" s="113" t="s">
        <v>527</v>
      </c>
      <c r="Z47" s="113" t="s">
        <v>528</v>
      </c>
      <c r="AA47" s="116"/>
      <c r="AB47" s="116"/>
      <c r="AC47" s="113" t="s">
        <v>528</v>
      </c>
      <c r="AD47" s="113" t="s">
        <v>563</v>
      </c>
      <c r="AE47" s="114">
        <v>0</v>
      </c>
      <c r="AF47" s="116"/>
      <c r="AG47" s="114">
        <v>0</v>
      </c>
      <c r="AH47" s="114">
        <v>80000</v>
      </c>
      <c r="AI47" s="114">
        <v>0</v>
      </c>
      <c r="AJ47" s="114">
        <v>80000</v>
      </c>
      <c r="AK47" s="113" t="s">
        <v>528</v>
      </c>
      <c r="AL47" s="113" t="s">
        <v>528</v>
      </c>
      <c r="AM47" s="113" t="s">
        <v>530</v>
      </c>
      <c r="AN47" s="113" t="s">
        <v>727</v>
      </c>
      <c r="AO47" s="114">
        <v>0</v>
      </c>
      <c r="AP47" s="113" t="s">
        <v>532</v>
      </c>
    </row>
    <row r="48" spans="1:42" x14ac:dyDescent="0.25">
      <c r="A48" s="113" t="s">
        <v>728</v>
      </c>
      <c r="B48" s="114">
        <v>80000</v>
      </c>
      <c r="C48" s="113" t="s">
        <v>516</v>
      </c>
      <c r="D48" s="113" t="s">
        <v>517</v>
      </c>
      <c r="E48" s="113" t="s">
        <v>518</v>
      </c>
      <c r="F48" s="113" t="s">
        <v>519</v>
      </c>
      <c r="G48" s="113" t="s">
        <v>520</v>
      </c>
      <c r="H48" s="113" t="s">
        <v>728</v>
      </c>
      <c r="I48" s="114">
        <v>80000</v>
      </c>
      <c r="J48" s="113" t="s">
        <v>34</v>
      </c>
      <c r="K48" s="114">
        <v>0</v>
      </c>
      <c r="L48" s="114">
        <v>0</v>
      </c>
      <c r="M48" s="115">
        <v>44291</v>
      </c>
      <c r="N48" s="115">
        <v>44291</v>
      </c>
      <c r="O48" s="115">
        <v>44291</v>
      </c>
      <c r="P48" s="116"/>
      <c r="Q48" s="113" t="s">
        <v>729</v>
      </c>
      <c r="R48" s="113" t="s">
        <v>730</v>
      </c>
      <c r="S48" s="113" t="s">
        <v>524</v>
      </c>
      <c r="T48" s="113" t="s">
        <v>525</v>
      </c>
      <c r="U48" s="114">
        <v>0</v>
      </c>
      <c r="V48" s="115">
        <v>44505</v>
      </c>
      <c r="W48" s="115">
        <v>44505</v>
      </c>
      <c r="X48" s="113" t="s">
        <v>526</v>
      </c>
      <c r="Y48" s="113" t="s">
        <v>527</v>
      </c>
      <c r="Z48" s="113" t="s">
        <v>528</v>
      </c>
      <c r="AA48" s="116"/>
      <c r="AB48" s="116"/>
      <c r="AC48" s="113" t="s">
        <v>528</v>
      </c>
      <c r="AD48" s="113" t="s">
        <v>529</v>
      </c>
      <c r="AE48" s="114">
        <v>0</v>
      </c>
      <c r="AF48" s="116"/>
      <c r="AG48" s="114">
        <v>0</v>
      </c>
      <c r="AH48" s="114">
        <v>80000</v>
      </c>
      <c r="AI48" s="114">
        <v>0</v>
      </c>
      <c r="AJ48" s="114">
        <v>80000</v>
      </c>
      <c r="AK48" s="113" t="s">
        <v>528</v>
      </c>
      <c r="AL48" s="113" t="s">
        <v>528</v>
      </c>
      <c r="AM48" s="113" t="s">
        <v>530</v>
      </c>
      <c r="AN48" s="113" t="s">
        <v>731</v>
      </c>
      <c r="AO48" s="114">
        <v>0</v>
      </c>
      <c r="AP48" s="113" t="s">
        <v>532</v>
      </c>
    </row>
    <row r="49" spans="1:42" x14ac:dyDescent="0.25">
      <c r="A49" s="113" t="s">
        <v>732</v>
      </c>
      <c r="B49" s="114">
        <v>80000</v>
      </c>
      <c r="C49" s="113" t="s">
        <v>516</v>
      </c>
      <c r="D49" s="113" t="s">
        <v>517</v>
      </c>
      <c r="E49" s="113" t="s">
        <v>518</v>
      </c>
      <c r="F49" s="113" t="s">
        <v>519</v>
      </c>
      <c r="G49" s="113" t="s">
        <v>520</v>
      </c>
      <c r="H49" s="113" t="s">
        <v>732</v>
      </c>
      <c r="I49" s="114">
        <v>80000</v>
      </c>
      <c r="J49" s="113" t="s">
        <v>34</v>
      </c>
      <c r="K49" s="114">
        <v>0</v>
      </c>
      <c r="L49" s="114">
        <v>0</v>
      </c>
      <c r="M49" s="115">
        <v>44291</v>
      </c>
      <c r="N49" s="115">
        <v>44291</v>
      </c>
      <c r="O49" s="115">
        <v>44291</v>
      </c>
      <c r="P49" s="116"/>
      <c r="Q49" s="113" t="s">
        <v>733</v>
      </c>
      <c r="R49" s="113" t="s">
        <v>734</v>
      </c>
      <c r="S49" s="113" t="s">
        <v>524</v>
      </c>
      <c r="T49" s="113" t="s">
        <v>525</v>
      </c>
      <c r="U49" s="114">
        <v>0</v>
      </c>
      <c r="V49" s="115">
        <v>44505</v>
      </c>
      <c r="W49" s="115">
        <v>44505</v>
      </c>
      <c r="X49" s="113" t="s">
        <v>526</v>
      </c>
      <c r="Y49" s="113" t="s">
        <v>527</v>
      </c>
      <c r="Z49" s="113" t="s">
        <v>528</v>
      </c>
      <c r="AA49" s="116"/>
      <c r="AB49" s="116"/>
      <c r="AC49" s="113" t="s">
        <v>528</v>
      </c>
      <c r="AD49" s="113" t="s">
        <v>529</v>
      </c>
      <c r="AE49" s="114">
        <v>0</v>
      </c>
      <c r="AF49" s="116"/>
      <c r="AG49" s="114">
        <v>0</v>
      </c>
      <c r="AH49" s="114">
        <v>80000</v>
      </c>
      <c r="AI49" s="114">
        <v>0</v>
      </c>
      <c r="AJ49" s="114">
        <v>80000</v>
      </c>
      <c r="AK49" s="113" t="s">
        <v>528</v>
      </c>
      <c r="AL49" s="113" t="s">
        <v>528</v>
      </c>
      <c r="AM49" s="113" t="s">
        <v>530</v>
      </c>
      <c r="AN49" s="113" t="s">
        <v>735</v>
      </c>
      <c r="AO49" s="114">
        <v>0</v>
      </c>
      <c r="AP49" s="113" t="s">
        <v>532</v>
      </c>
    </row>
    <row r="50" spans="1:42" x14ac:dyDescent="0.25">
      <c r="A50" s="113" t="s">
        <v>736</v>
      </c>
      <c r="B50" s="114">
        <v>80000</v>
      </c>
      <c r="C50" s="113" t="s">
        <v>516</v>
      </c>
      <c r="D50" s="113" t="s">
        <v>517</v>
      </c>
      <c r="E50" s="113" t="s">
        <v>518</v>
      </c>
      <c r="F50" s="113" t="s">
        <v>519</v>
      </c>
      <c r="G50" s="113" t="s">
        <v>520</v>
      </c>
      <c r="H50" s="113" t="s">
        <v>736</v>
      </c>
      <c r="I50" s="114">
        <v>80000</v>
      </c>
      <c r="J50" s="113" t="s">
        <v>34</v>
      </c>
      <c r="K50" s="114">
        <v>0</v>
      </c>
      <c r="L50" s="114">
        <v>0</v>
      </c>
      <c r="M50" s="115">
        <v>44293</v>
      </c>
      <c r="N50" s="115">
        <v>44293</v>
      </c>
      <c r="O50" s="115">
        <v>44293</v>
      </c>
      <c r="P50" s="116"/>
      <c r="Q50" s="113" t="s">
        <v>737</v>
      </c>
      <c r="R50" s="113" t="s">
        <v>738</v>
      </c>
      <c r="S50" s="113" t="s">
        <v>524</v>
      </c>
      <c r="T50" s="113" t="s">
        <v>525</v>
      </c>
      <c r="U50" s="114">
        <v>0</v>
      </c>
      <c r="V50" s="115">
        <v>44505</v>
      </c>
      <c r="W50" s="115">
        <v>44505</v>
      </c>
      <c r="X50" s="113" t="s">
        <v>526</v>
      </c>
      <c r="Y50" s="113" t="s">
        <v>527</v>
      </c>
      <c r="Z50" s="113" t="s">
        <v>528</v>
      </c>
      <c r="AA50" s="116"/>
      <c r="AB50" s="116"/>
      <c r="AC50" s="113" t="s">
        <v>528</v>
      </c>
      <c r="AD50" s="113" t="s">
        <v>529</v>
      </c>
      <c r="AE50" s="114">
        <v>0</v>
      </c>
      <c r="AF50" s="116"/>
      <c r="AG50" s="114">
        <v>0</v>
      </c>
      <c r="AH50" s="114">
        <v>80000</v>
      </c>
      <c r="AI50" s="114">
        <v>0</v>
      </c>
      <c r="AJ50" s="114">
        <v>80000</v>
      </c>
      <c r="AK50" s="113" t="s">
        <v>528</v>
      </c>
      <c r="AL50" s="113" t="s">
        <v>528</v>
      </c>
      <c r="AM50" s="113" t="s">
        <v>530</v>
      </c>
      <c r="AN50" s="113" t="s">
        <v>739</v>
      </c>
      <c r="AO50" s="114">
        <v>0</v>
      </c>
      <c r="AP50" s="113" t="s">
        <v>532</v>
      </c>
    </row>
    <row r="51" spans="1:42" x14ac:dyDescent="0.25">
      <c r="A51" s="113" t="s">
        <v>740</v>
      </c>
      <c r="B51" s="114">
        <v>80000</v>
      </c>
      <c r="C51" s="113" t="s">
        <v>516</v>
      </c>
      <c r="D51" s="113" t="s">
        <v>517</v>
      </c>
      <c r="E51" s="113" t="s">
        <v>518</v>
      </c>
      <c r="F51" s="113" t="s">
        <v>519</v>
      </c>
      <c r="G51" s="113" t="s">
        <v>520</v>
      </c>
      <c r="H51" s="113" t="s">
        <v>740</v>
      </c>
      <c r="I51" s="114">
        <v>80000</v>
      </c>
      <c r="J51" s="113" t="s">
        <v>34</v>
      </c>
      <c r="K51" s="114">
        <v>0</v>
      </c>
      <c r="L51" s="114">
        <v>0</v>
      </c>
      <c r="M51" s="115">
        <v>44293</v>
      </c>
      <c r="N51" s="115">
        <v>44293</v>
      </c>
      <c r="O51" s="115">
        <v>44293</v>
      </c>
      <c r="P51" s="116"/>
      <c r="Q51" s="113" t="s">
        <v>741</v>
      </c>
      <c r="R51" s="113" t="s">
        <v>742</v>
      </c>
      <c r="S51" s="113" t="s">
        <v>524</v>
      </c>
      <c r="T51" s="113" t="s">
        <v>525</v>
      </c>
      <c r="U51" s="114">
        <v>0</v>
      </c>
      <c r="V51" s="115">
        <v>44505</v>
      </c>
      <c r="W51" s="115">
        <v>44505</v>
      </c>
      <c r="X51" s="113" t="s">
        <v>526</v>
      </c>
      <c r="Y51" s="113" t="s">
        <v>527</v>
      </c>
      <c r="Z51" s="113" t="s">
        <v>528</v>
      </c>
      <c r="AA51" s="116"/>
      <c r="AB51" s="116"/>
      <c r="AC51" s="113" t="s">
        <v>528</v>
      </c>
      <c r="AD51" s="113" t="s">
        <v>529</v>
      </c>
      <c r="AE51" s="114">
        <v>0</v>
      </c>
      <c r="AF51" s="116"/>
      <c r="AG51" s="114">
        <v>0</v>
      </c>
      <c r="AH51" s="114">
        <v>80000</v>
      </c>
      <c r="AI51" s="114">
        <v>0</v>
      </c>
      <c r="AJ51" s="114">
        <v>80000</v>
      </c>
      <c r="AK51" s="113" t="s">
        <v>528</v>
      </c>
      <c r="AL51" s="113" t="s">
        <v>528</v>
      </c>
      <c r="AM51" s="113" t="s">
        <v>530</v>
      </c>
      <c r="AN51" s="113" t="s">
        <v>743</v>
      </c>
      <c r="AO51" s="114">
        <v>0</v>
      </c>
      <c r="AP51" s="113" t="s">
        <v>532</v>
      </c>
    </row>
    <row r="52" spans="1:42" x14ac:dyDescent="0.25">
      <c r="A52" s="113" t="s">
        <v>744</v>
      </c>
      <c r="B52" s="114">
        <v>80000</v>
      </c>
      <c r="C52" s="113" t="s">
        <v>516</v>
      </c>
      <c r="D52" s="113" t="s">
        <v>517</v>
      </c>
      <c r="E52" s="113" t="s">
        <v>518</v>
      </c>
      <c r="F52" s="113" t="s">
        <v>519</v>
      </c>
      <c r="G52" s="113" t="s">
        <v>520</v>
      </c>
      <c r="H52" s="113" t="s">
        <v>744</v>
      </c>
      <c r="I52" s="114">
        <v>80000</v>
      </c>
      <c r="J52" s="113" t="s">
        <v>34</v>
      </c>
      <c r="K52" s="114">
        <v>0</v>
      </c>
      <c r="L52" s="114">
        <v>0</v>
      </c>
      <c r="M52" s="115">
        <v>44293</v>
      </c>
      <c r="N52" s="115">
        <v>44293</v>
      </c>
      <c r="O52" s="115">
        <v>44293</v>
      </c>
      <c r="P52" s="116"/>
      <c r="Q52" s="113" t="s">
        <v>745</v>
      </c>
      <c r="R52" s="113" t="s">
        <v>746</v>
      </c>
      <c r="S52" s="113" t="s">
        <v>524</v>
      </c>
      <c r="T52" s="113" t="s">
        <v>525</v>
      </c>
      <c r="U52" s="114">
        <v>0</v>
      </c>
      <c r="V52" s="115">
        <v>44652</v>
      </c>
      <c r="W52" s="115">
        <v>44652</v>
      </c>
      <c r="X52" s="113" t="s">
        <v>526</v>
      </c>
      <c r="Y52" s="113" t="s">
        <v>527</v>
      </c>
      <c r="Z52" s="113" t="s">
        <v>528</v>
      </c>
      <c r="AA52" s="116"/>
      <c r="AB52" s="116"/>
      <c r="AC52" s="113" t="s">
        <v>528</v>
      </c>
      <c r="AD52" s="113" t="s">
        <v>747</v>
      </c>
      <c r="AE52" s="114">
        <v>0</v>
      </c>
      <c r="AF52" s="116"/>
      <c r="AG52" s="114">
        <v>0</v>
      </c>
      <c r="AH52" s="114">
        <v>80000</v>
      </c>
      <c r="AI52" s="114">
        <v>0</v>
      </c>
      <c r="AJ52" s="114">
        <v>80000</v>
      </c>
      <c r="AK52" s="113" t="s">
        <v>528</v>
      </c>
      <c r="AL52" s="113" t="s">
        <v>528</v>
      </c>
      <c r="AM52" s="113" t="s">
        <v>530</v>
      </c>
      <c r="AN52" s="113" t="s">
        <v>748</v>
      </c>
      <c r="AO52" s="114">
        <v>0</v>
      </c>
      <c r="AP52" s="113" t="s">
        <v>532</v>
      </c>
    </row>
    <row r="53" spans="1:42" x14ac:dyDescent="0.25">
      <c r="A53" s="113" t="s">
        <v>749</v>
      </c>
      <c r="B53" s="114">
        <v>80000</v>
      </c>
      <c r="C53" s="113" t="s">
        <v>516</v>
      </c>
      <c r="D53" s="113" t="s">
        <v>517</v>
      </c>
      <c r="E53" s="113" t="s">
        <v>518</v>
      </c>
      <c r="F53" s="113" t="s">
        <v>519</v>
      </c>
      <c r="G53" s="113" t="s">
        <v>520</v>
      </c>
      <c r="H53" s="113" t="s">
        <v>749</v>
      </c>
      <c r="I53" s="114">
        <v>80000</v>
      </c>
      <c r="J53" s="113" t="s">
        <v>34</v>
      </c>
      <c r="K53" s="114">
        <v>0</v>
      </c>
      <c r="L53" s="114">
        <v>0</v>
      </c>
      <c r="M53" s="115">
        <v>44298</v>
      </c>
      <c r="N53" s="115">
        <v>44298</v>
      </c>
      <c r="O53" s="115">
        <v>44298</v>
      </c>
      <c r="P53" s="116"/>
      <c r="Q53" s="113" t="s">
        <v>750</v>
      </c>
      <c r="R53" s="113" t="s">
        <v>751</v>
      </c>
      <c r="S53" s="113" t="s">
        <v>524</v>
      </c>
      <c r="T53" s="113" t="s">
        <v>525</v>
      </c>
      <c r="U53" s="114">
        <v>0</v>
      </c>
      <c r="V53" s="115">
        <v>44505</v>
      </c>
      <c r="W53" s="115">
        <v>44505</v>
      </c>
      <c r="X53" s="113" t="s">
        <v>526</v>
      </c>
      <c r="Y53" s="113" t="s">
        <v>527</v>
      </c>
      <c r="Z53" s="113" t="s">
        <v>528</v>
      </c>
      <c r="AA53" s="116"/>
      <c r="AB53" s="116"/>
      <c r="AC53" s="113" t="s">
        <v>528</v>
      </c>
      <c r="AD53" s="113" t="s">
        <v>529</v>
      </c>
      <c r="AE53" s="114">
        <v>0</v>
      </c>
      <c r="AF53" s="116"/>
      <c r="AG53" s="114">
        <v>0</v>
      </c>
      <c r="AH53" s="114">
        <v>80000</v>
      </c>
      <c r="AI53" s="114">
        <v>0</v>
      </c>
      <c r="AJ53" s="114">
        <v>80000</v>
      </c>
      <c r="AK53" s="113" t="s">
        <v>528</v>
      </c>
      <c r="AL53" s="113" t="s">
        <v>528</v>
      </c>
      <c r="AM53" s="113" t="s">
        <v>530</v>
      </c>
      <c r="AN53" s="113" t="s">
        <v>752</v>
      </c>
      <c r="AO53" s="114">
        <v>0</v>
      </c>
      <c r="AP53" s="113" t="s">
        <v>532</v>
      </c>
    </row>
    <row r="54" spans="1:42" x14ac:dyDescent="0.25">
      <c r="A54" s="113" t="s">
        <v>753</v>
      </c>
      <c r="B54" s="114">
        <v>80000</v>
      </c>
      <c r="C54" s="113" t="s">
        <v>516</v>
      </c>
      <c r="D54" s="113" t="s">
        <v>517</v>
      </c>
      <c r="E54" s="113" t="s">
        <v>518</v>
      </c>
      <c r="F54" s="113" t="s">
        <v>519</v>
      </c>
      <c r="G54" s="113" t="s">
        <v>520</v>
      </c>
      <c r="H54" s="113" t="s">
        <v>753</v>
      </c>
      <c r="I54" s="114">
        <v>80000</v>
      </c>
      <c r="J54" s="113" t="s">
        <v>34</v>
      </c>
      <c r="K54" s="114">
        <v>0</v>
      </c>
      <c r="L54" s="114">
        <v>0</v>
      </c>
      <c r="M54" s="115">
        <v>44301</v>
      </c>
      <c r="N54" s="115">
        <v>44301</v>
      </c>
      <c r="O54" s="115">
        <v>44301</v>
      </c>
      <c r="P54" s="116"/>
      <c r="Q54" s="113" t="s">
        <v>754</v>
      </c>
      <c r="R54" s="113" t="s">
        <v>755</v>
      </c>
      <c r="S54" s="113" t="s">
        <v>524</v>
      </c>
      <c r="T54" s="113" t="s">
        <v>525</v>
      </c>
      <c r="U54" s="114">
        <v>0</v>
      </c>
      <c r="V54" s="115">
        <v>44505</v>
      </c>
      <c r="W54" s="115">
        <v>44505</v>
      </c>
      <c r="X54" s="113" t="s">
        <v>526</v>
      </c>
      <c r="Y54" s="113" t="s">
        <v>527</v>
      </c>
      <c r="Z54" s="113" t="s">
        <v>528</v>
      </c>
      <c r="AA54" s="116"/>
      <c r="AB54" s="116"/>
      <c r="AC54" s="113" t="s">
        <v>528</v>
      </c>
      <c r="AD54" s="113" t="s">
        <v>529</v>
      </c>
      <c r="AE54" s="114">
        <v>0</v>
      </c>
      <c r="AF54" s="116"/>
      <c r="AG54" s="114">
        <v>0</v>
      </c>
      <c r="AH54" s="114">
        <v>80000</v>
      </c>
      <c r="AI54" s="114">
        <v>0</v>
      </c>
      <c r="AJ54" s="114">
        <v>80000</v>
      </c>
      <c r="AK54" s="113" t="s">
        <v>528</v>
      </c>
      <c r="AL54" s="113" t="s">
        <v>528</v>
      </c>
      <c r="AM54" s="113" t="s">
        <v>530</v>
      </c>
      <c r="AN54" s="113" t="s">
        <v>756</v>
      </c>
      <c r="AO54" s="114">
        <v>0</v>
      </c>
      <c r="AP54" s="113" t="s">
        <v>532</v>
      </c>
    </row>
    <row r="55" spans="1:42" x14ac:dyDescent="0.25">
      <c r="A55" s="113" t="s">
        <v>757</v>
      </c>
      <c r="B55" s="114">
        <v>80000</v>
      </c>
      <c r="C55" s="113" t="s">
        <v>570</v>
      </c>
      <c r="D55" s="113" t="s">
        <v>517</v>
      </c>
      <c r="E55" s="113" t="s">
        <v>518</v>
      </c>
      <c r="F55" s="113" t="s">
        <v>519</v>
      </c>
      <c r="G55" s="113" t="s">
        <v>520</v>
      </c>
      <c r="H55" s="113" t="s">
        <v>757</v>
      </c>
      <c r="I55" s="114">
        <v>80000</v>
      </c>
      <c r="J55" s="113" t="s">
        <v>34</v>
      </c>
      <c r="K55" s="114">
        <v>0</v>
      </c>
      <c r="L55" s="114">
        <v>0</v>
      </c>
      <c r="M55" s="115">
        <v>44301</v>
      </c>
      <c r="N55" s="115">
        <v>44301</v>
      </c>
      <c r="O55" s="115">
        <v>44301</v>
      </c>
      <c r="P55" s="116"/>
      <c r="Q55" s="113" t="s">
        <v>758</v>
      </c>
      <c r="R55" s="113" t="s">
        <v>759</v>
      </c>
      <c r="S55" s="113" t="s">
        <v>524</v>
      </c>
      <c r="T55" s="113" t="s">
        <v>525</v>
      </c>
      <c r="U55" s="114">
        <v>0</v>
      </c>
      <c r="V55" s="115">
        <v>44505</v>
      </c>
      <c r="W55" s="115">
        <v>44505</v>
      </c>
      <c r="X55" s="113" t="s">
        <v>526</v>
      </c>
      <c r="Y55" s="113" t="s">
        <v>527</v>
      </c>
      <c r="Z55" s="113" t="s">
        <v>528</v>
      </c>
      <c r="AA55" s="116"/>
      <c r="AB55" s="116"/>
      <c r="AC55" s="113" t="s">
        <v>528</v>
      </c>
      <c r="AD55" s="113" t="s">
        <v>529</v>
      </c>
      <c r="AE55" s="114">
        <v>0</v>
      </c>
      <c r="AF55" s="116"/>
      <c r="AG55" s="114">
        <v>0</v>
      </c>
      <c r="AH55" s="114">
        <v>80000</v>
      </c>
      <c r="AI55" s="114">
        <v>0</v>
      </c>
      <c r="AJ55" s="114">
        <v>80000</v>
      </c>
      <c r="AK55" s="113" t="s">
        <v>528</v>
      </c>
      <c r="AL55" s="113" t="s">
        <v>528</v>
      </c>
      <c r="AM55" s="113" t="s">
        <v>530</v>
      </c>
      <c r="AN55" s="113" t="s">
        <v>760</v>
      </c>
      <c r="AO55" s="114">
        <v>0</v>
      </c>
      <c r="AP55" s="113" t="s">
        <v>532</v>
      </c>
    </row>
    <row r="56" spans="1:42" x14ac:dyDescent="0.25">
      <c r="A56" s="113" t="s">
        <v>761</v>
      </c>
      <c r="B56" s="114">
        <v>80000</v>
      </c>
      <c r="C56" s="113" t="s">
        <v>570</v>
      </c>
      <c r="D56" s="113" t="s">
        <v>517</v>
      </c>
      <c r="E56" s="113" t="s">
        <v>518</v>
      </c>
      <c r="F56" s="113" t="s">
        <v>519</v>
      </c>
      <c r="G56" s="113" t="s">
        <v>520</v>
      </c>
      <c r="H56" s="113" t="s">
        <v>761</v>
      </c>
      <c r="I56" s="114">
        <v>80000</v>
      </c>
      <c r="J56" s="113" t="s">
        <v>34</v>
      </c>
      <c r="K56" s="114">
        <v>0</v>
      </c>
      <c r="L56" s="114">
        <v>0</v>
      </c>
      <c r="M56" s="115">
        <v>44301</v>
      </c>
      <c r="N56" s="115">
        <v>44301</v>
      </c>
      <c r="O56" s="115">
        <v>44301</v>
      </c>
      <c r="P56" s="116"/>
      <c r="Q56" s="113" t="s">
        <v>762</v>
      </c>
      <c r="R56" s="113" t="s">
        <v>763</v>
      </c>
      <c r="S56" s="113" t="s">
        <v>524</v>
      </c>
      <c r="T56" s="113" t="s">
        <v>525</v>
      </c>
      <c r="U56" s="114">
        <v>0</v>
      </c>
      <c r="V56" s="115">
        <v>44505</v>
      </c>
      <c r="W56" s="115">
        <v>44505</v>
      </c>
      <c r="X56" s="113" t="s">
        <v>526</v>
      </c>
      <c r="Y56" s="113" t="s">
        <v>527</v>
      </c>
      <c r="Z56" s="113" t="s">
        <v>528</v>
      </c>
      <c r="AA56" s="116"/>
      <c r="AB56" s="116"/>
      <c r="AC56" s="113" t="s">
        <v>528</v>
      </c>
      <c r="AD56" s="113" t="s">
        <v>529</v>
      </c>
      <c r="AE56" s="114">
        <v>0</v>
      </c>
      <c r="AF56" s="116"/>
      <c r="AG56" s="114">
        <v>0</v>
      </c>
      <c r="AH56" s="114">
        <v>80000</v>
      </c>
      <c r="AI56" s="114">
        <v>0</v>
      </c>
      <c r="AJ56" s="114">
        <v>80000</v>
      </c>
      <c r="AK56" s="113" t="s">
        <v>528</v>
      </c>
      <c r="AL56" s="113" t="s">
        <v>528</v>
      </c>
      <c r="AM56" s="113" t="s">
        <v>530</v>
      </c>
      <c r="AN56" s="113" t="s">
        <v>764</v>
      </c>
      <c r="AO56" s="114">
        <v>0</v>
      </c>
      <c r="AP56" s="113" t="s">
        <v>532</v>
      </c>
    </row>
    <row r="57" spans="1:42" x14ac:dyDescent="0.25">
      <c r="A57" s="113" t="s">
        <v>765</v>
      </c>
      <c r="B57" s="114">
        <v>80000</v>
      </c>
      <c r="C57" s="113" t="s">
        <v>570</v>
      </c>
      <c r="D57" s="113" t="s">
        <v>517</v>
      </c>
      <c r="E57" s="113" t="s">
        <v>518</v>
      </c>
      <c r="F57" s="113" t="s">
        <v>519</v>
      </c>
      <c r="G57" s="113" t="s">
        <v>520</v>
      </c>
      <c r="H57" s="113" t="s">
        <v>765</v>
      </c>
      <c r="I57" s="114">
        <v>80000</v>
      </c>
      <c r="J57" s="113" t="s">
        <v>34</v>
      </c>
      <c r="K57" s="114">
        <v>0</v>
      </c>
      <c r="L57" s="114">
        <v>0</v>
      </c>
      <c r="M57" s="115">
        <v>44302</v>
      </c>
      <c r="N57" s="115">
        <v>44302</v>
      </c>
      <c r="O57" s="115">
        <v>44302</v>
      </c>
      <c r="P57" s="116"/>
      <c r="Q57" s="113" t="s">
        <v>766</v>
      </c>
      <c r="R57" s="113" t="s">
        <v>767</v>
      </c>
      <c r="S57" s="113" t="s">
        <v>524</v>
      </c>
      <c r="T57" s="113" t="s">
        <v>525</v>
      </c>
      <c r="U57" s="114">
        <v>0</v>
      </c>
      <c r="V57" s="115">
        <v>44505</v>
      </c>
      <c r="W57" s="115">
        <v>44505</v>
      </c>
      <c r="X57" s="113" t="s">
        <v>526</v>
      </c>
      <c r="Y57" s="113" t="s">
        <v>527</v>
      </c>
      <c r="Z57" s="113" t="s">
        <v>528</v>
      </c>
      <c r="AA57" s="116"/>
      <c r="AB57" s="116"/>
      <c r="AC57" s="113" t="s">
        <v>528</v>
      </c>
      <c r="AD57" s="113" t="s">
        <v>529</v>
      </c>
      <c r="AE57" s="114">
        <v>0</v>
      </c>
      <c r="AF57" s="116"/>
      <c r="AG57" s="114">
        <v>0</v>
      </c>
      <c r="AH57" s="114">
        <v>80000</v>
      </c>
      <c r="AI57" s="114">
        <v>0</v>
      </c>
      <c r="AJ57" s="114">
        <v>80000</v>
      </c>
      <c r="AK57" s="113" t="s">
        <v>528</v>
      </c>
      <c r="AL57" s="113" t="s">
        <v>528</v>
      </c>
      <c r="AM57" s="113" t="s">
        <v>530</v>
      </c>
      <c r="AN57" s="113" t="s">
        <v>768</v>
      </c>
      <c r="AO57" s="114">
        <v>0</v>
      </c>
      <c r="AP57" s="113" t="s">
        <v>532</v>
      </c>
    </row>
    <row r="58" spans="1:42" x14ac:dyDescent="0.25">
      <c r="A58" s="113" t="s">
        <v>769</v>
      </c>
      <c r="B58" s="114">
        <v>80000</v>
      </c>
      <c r="C58" s="113" t="s">
        <v>570</v>
      </c>
      <c r="D58" s="113" t="s">
        <v>517</v>
      </c>
      <c r="E58" s="113" t="s">
        <v>518</v>
      </c>
      <c r="F58" s="113" t="s">
        <v>519</v>
      </c>
      <c r="G58" s="113" t="s">
        <v>520</v>
      </c>
      <c r="H58" s="113" t="s">
        <v>769</v>
      </c>
      <c r="I58" s="114">
        <v>80000</v>
      </c>
      <c r="J58" s="113" t="s">
        <v>34</v>
      </c>
      <c r="K58" s="114">
        <v>0</v>
      </c>
      <c r="L58" s="114">
        <v>0</v>
      </c>
      <c r="M58" s="115">
        <v>44305</v>
      </c>
      <c r="N58" s="115">
        <v>44305</v>
      </c>
      <c r="O58" s="115">
        <v>44305</v>
      </c>
      <c r="P58" s="116"/>
      <c r="Q58" s="113" t="s">
        <v>770</v>
      </c>
      <c r="R58" s="113" t="s">
        <v>771</v>
      </c>
      <c r="S58" s="113" t="s">
        <v>524</v>
      </c>
      <c r="T58" s="113" t="s">
        <v>525</v>
      </c>
      <c r="U58" s="114">
        <v>0</v>
      </c>
      <c r="V58" s="115">
        <v>44505</v>
      </c>
      <c r="W58" s="115">
        <v>44505</v>
      </c>
      <c r="X58" s="113" t="s">
        <v>526</v>
      </c>
      <c r="Y58" s="113" t="s">
        <v>527</v>
      </c>
      <c r="Z58" s="113" t="s">
        <v>528</v>
      </c>
      <c r="AA58" s="116"/>
      <c r="AB58" s="116"/>
      <c r="AC58" s="113" t="s">
        <v>528</v>
      </c>
      <c r="AD58" s="113" t="s">
        <v>529</v>
      </c>
      <c r="AE58" s="114">
        <v>0</v>
      </c>
      <c r="AF58" s="116"/>
      <c r="AG58" s="114">
        <v>0</v>
      </c>
      <c r="AH58" s="114">
        <v>80000</v>
      </c>
      <c r="AI58" s="114">
        <v>0</v>
      </c>
      <c r="AJ58" s="114">
        <v>80000</v>
      </c>
      <c r="AK58" s="113" t="s">
        <v>528</v>
      </c>
      <c r="AL58" s="113" t="s">
        <v>528</v>
      </c>
      <c r="AM58" s="113" t="s">
        <v>530</v>
      </c>
      <c r="AN58" s="113" t="s">
        <v>772</v>
      </c>
      <c r="AO58" s="114">
        <v>0</v>
      </c>
      <c r="AP58" s="113" t="s">
        <v>532</v>
      </c>
    </row>
    <row r="59" spans="1:42" x14ac:dyDescent="0.25">
      <c r="A59" s="113" t="s">
        <v>773</v>
      </c>
      <c r="B59" s="114">
        <v>80000</v>
      </c>
      <c r="C59" s="113" t="s">
        <v>570</v>
      </c>
      <c r="D59" s="113" t="s">
        <v>517</v>
      </c>
      <c r="E59" s="113" t="s">
        <v>518</v>
      </c>
      <c r="F59" s="113" t="s">
        <v>519</v>
      </c>
      <c r="G59" s="113" t="s">
        <v>520</v>
      </c>
      <c r="H59" s="113" t="s">
        <v>773</v>
      </c>
      <c r="I59" s="114">
        <v>80000</v>
      </c>
      <c r="J59" s="113" t="s">
        <v>34</v>
      </c>
      <c r="K59" s="114">
        <v>0</v>
      </c>
      <c r="L59" s="114">
        <v>0</v>
      </c>
      <c r="M59" s="115">
        <v>44306</v>
      </c>
      <c r="N59" s="115">
        <v>44306</v>
      </c>
      <c r="O59" s="115">
        <v>44306</v>
      </c>
      <c r="P59" s="116"/>
      <c r="Q59" s="113" t="s">
        <v>774</v>
      </c>
      <c r="R59" s="113" t="s">
        <v>775</v>
      </c>
      <c r="S59" s="113" t="s">
        <v>524</v>
      </c>
      <c r="T59" s="113" t="s">
        <v>525</v>
      </c>
      <c r="U59" s="114">
        <v>0</v>
      </c>
      <c r="V59" s="115">
        <v>44505</v>
      </c>
      <c r="W59" s="115">
        <v>44505</v>
      </c>
      <c r="X59" s="113" t="s">
        <v>526</v>
      </c>
      <c r="Y59" s="113" t="s">
        <v>527</v>
      </c>
      <c r="Z59" s="113" t="s">
        <v>528</v>
      </c>
      <c r="AA59" s="116"/>
      <c r="AB59" s="116"/>
      <c r="AC59" s="113" t="s">
        <v>528</v>
      </c>
      <c r="AD59" s="113" t="s">
        <v>529</v>
      </c>
      <c r="AE59" s="114">
        <v>0</v>
      </c>
      <c r="AF59" s="116"/>
      <c r="AG59" s="114">
        <v>0</v>
      </c>
      <c r="AH59" s="114">
        <v>80000</v>
      </c>
      <c r="AI59" s="114">
        <v>0</v>
      </c>
      <c r="AJ59" s="114">
        <v>80000</v>
      </c>
      <c r="AK59" s="113" t="s">
        <v>528</v>
      </c>
      <c r="AL59" s="113" t="s">
        <v>528</v>
      </c>
      <c r="AM59" s="113" t="s">
        <v>530</v>
      </c>
      <c r="AN59" s="113" t="s">
        <v>776</v>
      </c>
      <c r="AO59" s="114">
        <v>0</v>
      </c>
      <c r="AP59" s="113" t="s">
        <v>532</v>
      </c>
    </row>
    <row r="60" spans="1:42" x14ac:dyDescent="0.25">
      <c r="A60" s="113" t="s">
        <v>777</v>
      </c>
      <c r="B60" s="114">
        <v>80000</v>
      </c>
      <c r="C60" s="113" t="s">
        <v>570</v>
      </c>
      <c r="D60" s="113" t="s">
        <v>517</v>
      </c>
      <c r="E60" s="113" t="s">
        <v>518</v>
      </c>
      <c r="F60" s="113" t="s">
        <v>519</v>
      </c>
      <c r="G60" s="113" t="s">
        <v>520</v>
      </c>
      <c r="H60" s="113" t="s">
        <v>777</v>
      </c>
      <c r="I60" s="114">
        <v>80000</v>
      </c>
      <c r="J60" s="113" t="s">
        <v>34</v>
      </c>
      <c r="K60" s="114">
        <v>0</v>
      </c>
      <c r="L60" s="114">
        <v>0</v>
      </c>
      <c r="M60" s="115">
        <v>44307</v>
      </c>
      <c r="N60" s="115">
        <v>44307</v>
      </c>
      <c r="O60" s="115">
        <v>44307</v>
      </c>
      <c r="P60" s="116"/>
      <c r="Q60" s="113" t="s">
        <v>778</v>
      </c>
      <c r="R60" s="113" t="s">
        <v>779</v>
      </c>
      <c r="S60" s="113" t="s">
        <v>524</v>
      </c>
      <c r="T60" s="113" t="s">
        <v>525</v>
      </c>
      <c r="U60" s="114">
        <v>0</v>
      </c>
      <c r="V60" s="115">
        <v>44505</v>
      </c>
      <c r="W60" s="115">
        <v>44505</v>
      </c>
      <c r="X60" s="113" t="s">
        <v>526</v>
      </c>
      <c r="Y60" s="113" t="s">
        <v>527</v>
      </c>
      <c r="Z60" s="113" t="s">
        <v>528</v>
      </c>
      <c r="AA60" s="116"/>
      <c r="AB60" s="116"/>
      <c r="AC60" s="113" t="s">
        <v>528</v>
      </c>
      <c r="AD60" s="113" t="s">
        <v>529</v>
      </c>
      <c r="AE60" s="114">
        <v>0</v>
      </c>
      <c r="AF60" s="116"/>
      <c r="AG60" s="114">
        <v>0</v>
      </c>
      <c r="AH60" s="114">
        <v>80000</v>
      </c>
      <c r="AI60" s="114">
        <v>0</v>
      </c>
      <c r="AJ60" s="114">
        <v>80000</v>
      </c>
      <c r="AK60" s="113" t="s">
        <v>528</v>
      </c>
      <c r="AL60" s="113" t="s">
        <v>528</v>
      </c>
      <c r="AM60" s="113" t="s">
        <v>530</v>
      </c>
      <c r="AN60" s="113" t="s">
        <v>780</v>
      </c>
      <c r="AO60" s="114">
        <v>0</v>
      </c>
      <c r="AP60" s="113" t="s">
        <v>532</v>
      </c>
    </row>
    <row r="61" spans="1:42" x14ac:dyDescent="0.25">
      <c r="A61" s="113" t="s">
        <v>781</v>
      </c>
      <c r="B61" s="114">
        <v>80000</v>
      </c>
      <c r="C61" s="113" t="s">
        <v>570</v>
      </c>
      <c r="D61" s="113" t="s">
        <v>517</v>
      </c>
      <c r="E61" s="113" t="s">
        <v>518</v>
      </c>
      <c r="F61" s="113" t="s">
        <v>519</v>
      </c>
      <c r="G61" s="113" t="s">
        <v>520</v>
      </c>
      <c r="H61" s="113" t="s">
        <v>781</v>
      </c>
      <c r="I61" s="114">
        <v>80000</v>
      </c>
      <c r="J61" s="113" t="s">
        <v>34</v>
      </c>
      <c r="K61" s="114">
        <v>0</v>
      </c>
      <c r="L61" s="114">
        <v>0</v>
      </c>
      <c r="M61" s="115">
        <v>44313</v>
      </c>
      <c r="N61" s="115">
        <v>44313</v>
      </c>
      <c r="O61" s="115">
        <v>44313</v>
      </c>
      <c r="P61" s="116"/>
      <c r="Q61" s="113" t="s">
        <v>782</v>
      </c>
      <c r="R61" s="113" t="s">
        <v>783</v>
      </c>
      <c r="S61" s="113" t="s">
        <v>524</v>
      </c>
      <c r="T61" s="113" t="s">
        <v>525</v>
      </c>
      <c r="U61" s="114">
        <v>0</v>
      </c>
      <c r="V61" s="115">
        <v>44505</v>
      </c>
      <c r="W61" s="115">
        <v>44505</v>
      </c>
      <c r="X61" s="113" t="s">
        <v>526</v>
      </c>
      <c r="Y61" s="113" t="s">
        <v>527</v>
      </c>
      <c r="Z61" s="113" t="s">
        <v>528</v>
      </c>
      <c r="AA61" s="116"/>
      <c r="AB61" s="116"/>
      <c r="AC61" s="113" t="s">
        <v>528</v>
      </c>
      <c r="AD61" s="113" t="s">
        <v>529</v>
      </c>
      <c r="AE61" s="114">
        <v>0</v>
      </c>
      <c r="AF61" s="116"/>
      <c r="AG61" s="114">
        <v>0</v>
      </c>
      <c r="AH61" s="114">
        <v>80000</v>
      </c>
      <c r="AI61" s="114">
        <v>0</v>
      </c>
      <c r="AJ61" s="114">
        <v>80000</v>
      </c>
      <c r="AK61" s="113" t="s">
        <v>528</v>
      </c>
      <c r="AL61" s="113" t="s">
        <v>528</v>
      </c>
      <c r="AM61" s="113" t="s">
        <v>530</v>
      </c>
      <c r="AN61" s="113" t="s">
        <v>784</v>
      </c>
      <c r="AO61" s="114">
        <v>0</v>
      </c>
      <c r="AP61" s="113" t="s">
        <v>532</v>
      </c>
    </row>
    <row r="62" spans="1:42" x14ac:dyDescent="0.25">
      <c r="A62" s="113" t="s">
        <v>785</v>
      </c>
      <c r="B62" s="114">
        <v>80000</v>
      </c>
      <c r="C62" s="113" t="s">
        <v>570</v>
      </c>
      <c r="D62" s="113" t="s">
        <v>517</v>
      </c>
      <c r="E62" s="113" t="s">
        <v>518</v>
      </c>
      <c r="F62" s="113" t="s">
        <v>519</v>
      </c>
      <c r="G62" s="113" t="s">
        <v>520</v>
      </c>
      <c r="H62" s="113" t="s">
        <v>785</v>
      </c>
      <c r="I62" s="114">
        <v>80000</v>
      </c>
      <c r="J62" s="113" t="s">
        <v>34</v>
      </c>
      <c r="K62" s="114">
        <v>0</v>
      </c>
      <c r="L62" s="114">
        <v>0</v>
      </c>
      <c r="M62" s="115">
        <v>44314</v>
      </c>
      <c r="N62" s="115">
        <v>44314</v>
      </c>
      <c r="O62" s="115">
        <v>44314</v>
      </c>
      <c r="P62" s="116"/>
      <c r="Q62" s="113" t="s">
        <v>786</v>
      </c>
      <c r="R62" s="113" t="s">
        <v>787</v>
      </c>
      <c r="S62" s="113" t="s">
        <v>524</v>
      </c>
      <c r="T62" s="113" t="s">
        <v>525</v>
      </c>
      <c r="U62" s="114">
        <v>0</v>
      </c>
      <c r="V62" s="115">
        <v>44505</v>
      </c>
      <c r="W62" s="115">
        <v>44505</v>
      </c>
      <c r="X62" s="113" t="s">
        <v>526</v>
      </c>
      <c r="Y62" s="113" t="s">
        <v>527</v>
      </c>
      <c r="Z62" s="113" t="s">
        <v>528</v>
      </c>
      <c r="AA62" s="116"/>
      <c r="AB62" s="116"/>
      <c r="AC62" s="113" t="s">
        <v>528</v>
      </c>
      <c r="AD62" s="113" t="s">
        <v>529</v>
      </c>
      <c r="AE62" s="114">
        <v>0</v>
      </c>
      <c r="AF62" s="116"/>
      <c r="AG62" s="114">
        <v>0</v>
      </c>
      <c r="AH62" s="114">
        <v>80000</v>
      </c>
      <c r="AI62" s="114">
        <v>0</v>
      </c>
      <c r="AJ62" s="114">
        <v>80000</v>
      </c>
      <c r="AK62" s="113" t="s">
        <v>528</v>
      </c>
      <c r="AL62" s="113" t="s">
        <v>528</v>
      </c>
      <c r="AM62" s="113" t="s">
        <v>530</v>
      </c>
      <c r="AN62" s="113" t="s">
        <v>788</v>
      </c>
      <c r="AO62" s="114">
        <v>0</v>
      </c>
      <c r="AP62" s="113" t="s">
        <v>532</v>
      </c>
    </row>
    <row r="63" spans="1:42" x14ac:dyDescent="0.25">
      <c r="A63" s="113" t="s">
        <v>789</v>
      </c>
      <c r="B63" s="114">
        <v>80000</v>
      </c>
      <c r="C63" s="113" t="s">
        <v>570</v>
      </c>
      <c r="D63" s="113" t="s">
        <v>517</v>
      </c>
      <c r="E63" s="113" t="s">
        <v>518</v>
      </c>
      <c r="F63" s="113" t="s">
        <v>519</v>
      </c>
      <c r="G63" s="113" t="s">
        <v>520</v>
      </c>
      <c r="H63" s="113" t="s">
        <v>789</v>
      </c>
      <c r="I63" s="114">
        <v>80000</v>
      </c>
      <c r="J63" s="113" t="s">
        <v>34</v>
      </c>
      <c r="K63" s="114">
        <v>0</v>
      </c>
      <c r="L63" s="114">
        <v>0</v>
      </c>
      <c r="M63" s="115">
        <v>44314</v>
      </c>
      <c r="N63" s="115">
        <v>44314</v>
      </c>
      <c r="O63" s="115">
        <v>44314</v>
      </c>
      <c r="P63" s="116"/>
      <c r="Q63" s="113" t="s">
        <v>790</v>
      </c>
      <c r="R63" s="113" t="s">
        <v>791</v>
      </c>
      <c r="S63" s="113" t="s">
        <v>524</v>
      </c>
      <c r="T63" s="113" t="s">
        <v>525</v>
      </c>
      <c r="U63" s="114">
        <v>0</v>
      </c>
      <c r="V63" s="115">
        <v>44505</v>
      </c>
      <c r="W63" s="115">
        <v>44505</v>
      </c>
      <c r="X63" s="113" t="s">
        <v>526</v>
      </c>
      <c r="Y63" s="113" t="s">
        <v>527</v>
      </c>
      <c r="Z63" s="113" t="s">
        <v>528</v>
      </c>
      <c r="AA63" s="116"/>
      <c r="AB63" s="116"/>
      <c r="AC63" s="113" t="s">
        <v>528</v>
      </c>
      <c r="AD63" s="113" t="s">
        <v>529</v>
      </c>
      <c r="AE63" s="114">
        <v>0</v>
      </c>
      <c r="AF63" s="116"/>
      <c r="AG63" s="114">
        <v>0</v>
      </c>
      <c r="AH63" s="114">
        <v>80000</v>
      </c>
      <c r="AI63" s="114">
        <v>0</v>
      </c>
      <c r="AJ63" s="114">
        <v>80000</v>
      </c>
      <c r="AK63" s="113" t="s">
        <v>528</v>
      </c>
      <c r="AL63" s="113" t="s">
        <v>528</v>
      </c>
      <c r="AM63" s="113" t="s">
        <v>530</v>
      </c>
      <c r="AN63" s="113" t="s">
        <v>792</v>
      </c>
      <c r="AO63" s="114">
        <v>0</v>
      </c>
      <c r="AP63" s="113" t="s">
        <v>532</v>
      </c>
    </row>
    <row r="64" spans="1:42" x14ac:dyDescent="0.25">
      <c r="A64" s="113" t="s">
        <v>793</v>
      </c>
      <c r="B64" s="114">
        <v>80000</v>
      </c>
      <c r="C64" s="113" t="s">
        <v>570</v>
      </c>
      <c r="D64" s="113" t="s">
        <v>517</v>
      </c>
      <c r="E64" s="113" t="s">
        <v>518</v>
      </c>
      <c r="F64" s="113" t="s">
        <v>519</v>
      </c>
      <c r="G64" s="113" t="s">
        <v>520</v>
      </c>
      <c r="H64" s="113" t="s">
        <v>793</v>
      </c>
      <c r="I64" s="114">
        <v>80000</v>
      </c>
      <c r="J64" s="113" t="s">
        <v>34</v>
      </c>
      <c r="K64" s="114">
        <v>0</v>
      </c>
      <c r="L64" s="114">
        <v>0</v>
      </c>
      <c r="M64" s="115">
        <v>44315</v>
      </c>
      <c r="N64" s="115">
        <v>44315</v>
      </c>
      <c r="O64" s="115">
        <v>44315</v>
      </c>
      <c r="P64" s="116"/>
      <c r="Q64" s="113" t="s">
        <v>794</v>
      </c>
      <c r="R64" s="113" t="s">
        <v>795</v>
      </c>
      <c r="S64" s="113" t="s">
        <v>524</v>
      </c>
      <c r="T64" s="113" t="s">
        <v>525</v>
      </c>
      <c r="U64" s="114">
        <v>0</v>
      </c>
      <c r="V64" s="115">
        <v>44505</v>
      </c>
      <c r="W64" s="115">
        <v>44505</v>
      </c>
      <c r="X64" s="113" t="s">
        <v>526</v>
      </c>
      <c r="Y64" s="113" t="s">
        <v>527</v>
      </c>
      <c r="Z64" s="113" t="s">
        <v>528</v>
      </c>
      <c r="AA64" s="116"/>
      <c r="AB64" s="116"/>
      <c r="AC64" s="113" t="s">
        <v>528</v>
      </c>
      <c r="AD64" s="113" t="s">
        <v>529</v>
      </c>
      <c r="AE64" s="114">
        <v>0</v>
      </c>
      <c r="AF64" s="116"/>
      <c r="AG64" s="114">
        <v>0</v>
      </c>
      <c r="AH64" s="114">
        <v>80000</v>
      </c>
      <c r="AI64" s="114">
        <v>0</v>
      </c>
      <c r="AJ64" s="114">
        <v>80000</v>
      </c>
      <c r="AK64" s="113" t="s">
        <v>528</v>
      </c>
      <c r="AL64" s="113" t="s">
        <v>528</v>
      </c>
      <c r="AM64" s="113" t="s">
        <v>530</v>
      </c>
      <c r="AN64" s="113" t="s">
        <v>796</v>
      </c>
      <c r="AO64" s="114">
        <v>0</v>
      </c>
      <c r="AP64" s="113" t="s">
        <v>532</v>
      </c>
    </row>
    <row r="65" spans="1:42" x14ac:dyDescent="0.25">
      <c r="A65" s="113" t="s">
        <v>797</v>
      </c>
      <c r="B65" s="114">
        <v>80000</v>
      </c>
      <c r="C65" s="113" t="s">
        <v>570</v>
      </c>
      <c r="D65" s="113" t="s">
        <v>517</v>
      </c>
      <c r="E65" s="113" t="s">
        <v>518</v>
      </c>
      <c r="F65" s="113" t="s">
        <v>519</v>
      </c>
      <c r="G65" s="113" t="s">
        <v>520</v>
      </c>
      <c r="H65" s="113" t="s">
        <v>797</v>
      </c>
      <c r="I65" s="114">
        <v>80000</v>
      </c>
      <c r="J65" s="113" t="s">
        <v>34</v>
      </c>
      <c r="K65" s="114">
        <v>0</v>
      </c>
      <c r="L65" s="114">
        <v>0</v>
      </c>
      <c r="M65" s="115">
        <v>44315</v>
      </c>
      <c r="N65" s="115">
        <v>44315</v>
      </c>
      <c r="O65" s="115">
        <v>44315</v>
      </c>
      <c r="P65" s="116"/>
      <c r="Q65" s="113" t="s">
        <v>798</v>
      </c>
      <c r="R65" s="113" t="s">
        <v>799</v>
      </c>
      <c r="S65" s="113" t="s">
        <v>524</v>
      </c>
      <c r="T65" s="113" t="s">
        <v>525</v>
      </c>
      <c r="U65" s="114">
        <v>0</v>
      </c>
      <c r="V65" s="115">
        <v>44505</v>
      </c>
      <c r="W65" s="115">
        <v>44505</v>
      </c>
      <c r="X65" s="113" t="s">
        <v>526</v>
      </c>
      <c r="Y65" s="113" t="s">
        <v>527</v>
      </c>
      <c r="Z65" s="113" t="s">
        <v>528</v>
      </c>
      <c r="AA65" s="116"/>
      <c r="AB65" s="116"/>
      <c r="AC65" s="113" t="s">
        <v>528</v>
      </c>
      <c r="AD65" s="113" t="s">
        <v>529</v>
      </c>
      <c r="AE65" s="114">
        <v>0</v>
      </c>
      <c r="AF65" s="116"/>
      <c r="AG65" s="114">
        <v>0</v>
      </c>
      <c r="AH65" s="114">
        <v>80000</v>
      </c>
      <c r="AI65" s="114">
        <v>0</v>
      </c>
      <c r="AJ65" s="114">
        <v>80000</v>
      </c>
      <c r="AK65" s="113" t="s">
        <v>528</v>
      </c>
      <c r="AL65" s="113" t="s">
        <v>528</v>
      </c>
      <c r="AM65" s="113" t="s">
        <v>530</v>
      </c>
      <c r="AN65" s="113" t="s">
        <v>800</v>
      </c>
      <c r="AO65" s="114">
        <v>0</v>
      </c>
      <c r="AP65" s="113" t="s">
        <v>532</v>
      </c>
    </row>
    <row r="66" spans="1:42" x14ac:dyDescent="0.25">
      <c r="A66" s="113" t="s">
        <v>801</v>
      </c>
      <c r="B66" s="114">
        <v>80000</v>
      </c>
      <c r="C66" s="113" t="s">
        <v>570</v>
      </c>
      <c r="D66" s="113" t="s">
        <v>517</v>
      </c>
      <c r="E66" s="113" t="s">
        <v>518</v>
      </c>
      <c r="F66" s="113" t="s">
        <v>519</v>
      </c>
      <c r="G66" s="113" t="s">
        <v>520</v>
      </c>
      <c r="H66" s="113" t="s">
        <v>801</v>
      </c>
      <c r="I66" s="114">
        <v>80000</v>
      </c>
      <c r="J66" s="113" t="s">
        <v>34</v>
      </c>
      <c r="K66" s="114">
        <v>0</v>
      </c>
      <c r="L66" s="114">
        <v>0</v>
      </c>
      <c r="M66" s="115">
        <v>44315</v>
      </c>
      <c r="N66" s="115">
        <v>44315</v>
      </c>
      <c r="O66" s="115">
        <v>44315</v>
      </c>
      <c r="P66" s="116"/>
      <c r="Q66" s="113" t="s">
        <v>602</v>
      </c>
      <c r="R66" s="113" t="s">
        <v>603</v>
      </c>
      <c r="S66" s="113" t="s">
        <v>524</v>
      </c>
      <c r="T66" s="113" t="s">
        <v>525</v>
      </c>
      <c r="U66" s="114">
        <v>0</v>
      </c>
      <c r="V66" s="115">
        <v>44505</v>
      </c>
      <c r="W66" s="115">
        <v>44505</v>
      </c>
      <c r="X66" s="113" t="s">
        <v>526</v>
      </c>
      <c r="Y66" s="113" t="s">
        <v>527</v>
      </c>
      <c r="Z66" s="113" t="s">
        <v>528</v>
      </c>
      <c r="AA66" s="116"/>
      <c r="AB66" s="116"/>
      <c r="AC66" s="113" t="s">
        <v>528</v>
      </c>
      <c r="AD66" s="113" t="s">
        <v>529</v>
      </c>
      <c r="AE66" s="114">
        <v>0</v>
      </c>
      <c r="AF66" s="116"/>
      <c r="AG66" s="114">
        <v>0</v>
      </c>
      <c r="AH66" s="114">
        <v>80000</v>
      </c>
      <c r="AI66" s="114">
        <v>0</v>
      </c>
      <c r="AJ66" s="114">
        <v>80000</v>
      </c>
      <c r="AK66" s="113" t="s">
        <v>528</v>
      </c>
      <c r="AL66" s="113" t="s">
        <v>528</v>
      </c>
      <c r="AM66" s="113" t="s">
        <v>530</v>
      </c>
      <c r="AN66" s="113" t="s">
        <v>802</v>
      </c>
      <c r="AO66" s="114">
        <v>0</v>
      </c>
      <c r="AP66" s="113" t="s">
        <v>532</v>
      </c>
    </row>
    <row r="67" spans="1:42" x14ac:dyDescent="0.25">
      <c r="A67" s="113" t="s">
        <v>803</v>
      </c>
      <c r="B67" s="114">
        <v>80000</v>
      </c>
      <c r="C67" s="113" t="s">
        <v>570</v>
      </c>
      <c r="D67" s="113" t="s">
        <v>517</v>
      </c>
      <c r="E67" s="113" t="s">
        <v>518</v>
      </c>
      <c r="F67" s="113" t="s">
        <v>519</v>
      </c>
      <c r="G67" s="113" t="s">
        <v>520</v>
      </c>
      <c r="H67" s="113" t="s">
        <v>803</v>
      </c>
      <c r="I67" s="114">
        <v>80000</v>
      </c>
      <c r="J67" s="113" t="s">
        <v>34</v>
      </c>
      <c r="K67" s="114">
        <v>0</v>
      </c>
      <c r="L67" s="114">
        <v>0</v>
      </c>
      <c r="M67" s="115">
        <v>44322</v>
      </c>
      <c r="N67" s="115">
        <v>44322</v>
      </c>
      <c r="O67" s="115">
        <v>44322</v>
      </c>
      <c r="P67" s="116"/>
      <c r="Q67" s="113" t="s">
        <v>804</v>
      </c>
      <c r="R67" s="113" t="s">
        <v>805</v>
      </c>
      <c r="S67" s="113" t="s">
        <v>524</v>
      </c>
      <c r="T67" s="113" t="s">
        <v>525</v>
      </c>
      <c r="U67" s="114">
        <v>0</v>
      </c>
      <c r="V67" s="115">
        <v>44505</v>
      </c>
      <c r="W67" s="115">
        <v>44505</v>
      </c>
      <c r="X67" s="113" t="s">
        <v>526</v>
      </c>
      <c r="Y67" s="113" t="s">
        <v>527</v>
      </c>
      <c r="Z67" s="113" t="s">
        <v>528</v>
      </c>
      <c r="AA67" s="116"/>
      <c r="AB67" s="116"/>
      <c r="AC67" s="113" t="s">
        <v>528</v>
      </c>
      <c r="AD67" s="113" t="s">
        <v>536</v>
      </c>
      <c r="AE67" s="114">
        <v>0</v>
      </c>
      <c r="AF67" s="116"/>
      <c r="AG67" s="114">
        <v>0</v>
      </c>
      <c r="AH67" s="114">
        <v>80000</v>
      </c>
      <c r="AI67" s="114">
        <v>0</v>
      </c>
      <c r="AJ67" s="114">
        <v>80000</v>
      </c>
      <c r="AK67" s="113" t="s">
        <v>528</v>
      </c>
      <c r="AL67" s="113" t="s">
        <v>528</v>
      </c>
      <c r="AM67" s="113" t="s">
        <v>530</v>
      </c>
      <c r="AN67" s="113" t="s">
        <v>806</v>
      </c>
      <c r="AO67" s="114">
        <v>0</v>
      </c>
      <c r="AP67" s="113" t="s">
        <v>532</v>
      </c>
    </row>
    <row r="68" spans="1:42" x14ac:dyDescent="0.25">
      <c r="A68" s="113" t="s">
        <v>807</v>
      </c>
      <c r="B68" s="114">
        <v>80000</v>
      </c>
      <c r="C68" s="113" t="s">
        <v>516</v>
      </c>
      <c r="D68" s="113" t="s">
        <v>517</v>
      </c>
      <c r="E68" s="113" t="s">
        <v>518</v>
      </c>
      <c r="F68" s="113" t="s">
        <v>519</v>
      </c>
      <c r="G68" s="113" t="s">
        <v>520</v>
      </c>
      <c r="H68" s="113" t="s">
        <v>807</v>
      </c>
      <c r="I68" s="114">
        <v>80000</v>
      </c>
      <c r="J68" s="113" t="s">
        <v>34</v>
      </c>
      <c r="K68" s="114">
        <v>0</v>
      </c>
      <c r="L68" s="114">
        <v>0</v>
      </c>
      <c r="M68" s="115">
        <v>44323</v>
      </c>
      <c r="N68" s="115">
        <v>44323</v>
      </c>
      <c r="O68" s="115">
        <v>44323</v>
      </c>
      <c r="P68" s="116"/>
      <c r="Q68" s="113" t="s">
        <v>808</v>
      </c>
      <c r="R68" s="113" t="s">
        <v>809</v>
      </c>
      <c r="S68" s="113" t="s">
        <v>524</v>
      </c>
      <c r="T68" s="113" t="s">
        <v>525</v>
      </c>
      <c r="U68" s="114">
        <v>0</v>
      </c>
      <c r="V68" s="115">
        <v>44505</v>
      </c>
      <c r="W68" s="115">
        <v>44505</v>
      </c>
      <c r="X68" s="113" t="s">
        <v>526</v>
      </c>
      <c r="Y68" s="113" t="s">
        <v>527</v>
      </c>
      <c r="Z68" s="113" t="s">
        <v>528</v>
      </c>
      <c r="AA68" s="116"/>
      <c r="AB68" s="116"/>
      <c r="AC68" s="113" t="s">
        <v>528</v>
      </c>
      <c r="AD68" s="113" t="s">
        <v>810</v>
      </c>
      <c r="AE68" s="114">
        <v>0</v>
      </c>
      <c r="AF68" s="116"/>
      <c r="AG68" s="114">
        <v>0</v>
      </c>
      <c r="AH68" s="114">
        <v>80000</v>
      </c>
      <c r="AI68" s="114">
        <v>0</v>
      </c>
      <c r="AJ68" s="114">
        <v>80000</v>
      </c>
      <c r="AK68" s="113" t="s">
        <v>528</v>
      </c>
      <c r="AL68" s="113" t="s">
        <v>528</v>
      </c>
      <c r="AM68" s="113" t="s">
        <v>530</v>
      </c>
      <c r="AN68" s="113" t="s">
        <v>811</v>
      </c>
      <c r="AO68" s="114">
        <v>0</v>
      </c>
      <c r="AP68" s="113" t="s">
        <v>532</v>
      </c>
    </row>
    <row r="69" spans="1:42" x14ac:dyDescent="0.25">
      <c r="A69" s="113" t="s">
        <v>812</v>
      </c>
      <c r="B69" s="114">
        <v>80000</v>
      </c>
      <c r="C69" s="113" t="s">
        <v>570</v>
      </c>
      <c r="D69" s="113" t="s">
        <v>517</v>
      </c>
      <c r="E69" s="113" t="s">
        <v>518</v>
      </c>
      <c r="F69" s="113" t="s">
        <v>519</v>
      </c>
      <c r="G69" s="113" t="s">
        <v>520</v>
      </c>
      <c r="H69" s="113" t="s">
        <v>812</v>
      </c>
      <c r="I69" s="114">
        <v>80000</v>
      </c>
      <c r="J69" s="113" t="s">
        <v>34</v>
      </c>
      <c r="K69" s="114">
        <v>0</v>
      </c>
      <c r="L69" s="114">
        <v>0</v>
      </c>
      <c r="M69" s="115">
        <v>44326</v>
      </c>
      <c r="N69" s="115">
        <v>44326</v>
      </c>
      <c r="O69" s="115">
        <v>44326</v>
      </c>
      <c r="P69" s="116"/>
      <c r="Q69" s="113" t="s">
        <v>813</v>
      </c>
      <c r="R69" s="113" t="s">
        <v>814</v>
      </c>
      <c r="S69" s="113" t="s">
        <v>524</v>
      </c>
      <c r="T69" s="113" t="s">
        <v>525</v>
      </c>
      <c r="U69" s="114">
        <v>0</v>
      </c>
      <c r="V69" s="115">
        <v>44505</v>
      </c>
      <c r="W69" s="115">
        <v>44505</v>
      </c>
      <c r="X69" s="113" t="s">
        <v>526</v>
      </c>
      <c r="Y69" s="113" t="s">
        <v>527</v>
      </c>
      <c r="Z69" s="113" t="s">
        <v>528</v>
      </c>
      <c r="AA69" s="116"/>
      <c r="AB69" s="116"/>
      <c r="AC69" s="113" t="s">
        <v>528</v>
      </c>
      <c r="AD69" s="113" t="s">
        <v>536</v>
      </c>
      <c r="AE69" s="114">
        <v>0</v>
      </c>
      <c r="AF69" s="116"/>
      <c r="AG69" s="114">
        <v>0</v>
      </c>
      <c r="AH69" s="114">
        <v>80000</v>
      </c>
      <c r="AI69" s="114">
        <v>0</v>
      </c>
      <c r="AJ69" s="114">
        <v>80000</v>
      </c>
      <c r="AK69" s="113" t="s">
        <v>528</v>
      </c>
      <c r="AL69" s="113" t="s">
        <v>528</v>
      </c>
      <c r="AM69" s="113" t="s">
        <v>530</v>
      </c>
      <c r="AN69" s="113" t="s">
        <v>815</v>
      </c>
      <c r="AO69" s="114">
        <v>0</v>
      </c>
      <c r="AP69" s="113" t="s">
        <v>532</v>
      </c>
    </row>
    <row r="70" spans="1:42" x14ac:dyDescent="0.25">
      <c r="A70" s="113" t="s">
        <v>816</v>
      </c>
      <c r="B70" s="114">
        <v>80000</v>
      </c>
      <c r="C70" s="113" t="s">
        <v>570</v>
      </c>
      <c r="D70" s="113" t="s">
        <v>517</v>
      </c>
      <c r="E70" s="113" t="s">
        <v>518</v>
      </c>
      <c r="F70" s="113" t="s">
        <v>519</v>
      </c>
      <c r="G70" s="113" t="s">
        <v>520</v>
      </c>
      <c r="H70" s="113" t="s">
        <v>816</v>
      </c>
      <c r="I70" s="114">
        <v>80000</v>
      </c>
      <c r="J70" s="113" t="s">
        <v>34</v>
      </c>
      <c r="K70" s="114">
        <v>0</v>
      </c>
      <c r="L70" s="114">
        <v>0</v>
      </c>
      <c r="M70" s="115">
        <v>44326</v>
      </c>
      <c r="N70" s="115">
        <v>44326</v>
      </c>
      <c r="O70" s="115">
        <v>44326</v>
      </c>
      <c r="P70" s="116"/>
      <c r="Q70" s="113" t="s">
        <v>817</v>
      </c>
      <c r="R70" s="113" t="s">
        <v>818</v>
      </c>
      <c r="S70" s="113" t="s">
        <v>524</v>
      </c>
      <c r="T70" s="113" t="s">
        <v>525</v>
      </c>
      <c r="U70" s="114">
        <v>0</v>
      </c>
      <c r="V70" s="115">
        <v>44505</v>
      </c>
      <c r="W70" s="115">
        <v>44505</v>
      </c>
      <c r="X70" s="113" t="s">
        <v>526</v>
      </c>
      <c r="Y70" s="113" t="s">
        <v>527</v>
      </c>
      <c r="Z70" s="113" t="s">
        <v>528</v>
      </c>
      <c r="AA70" s="116"/>
      <c r="AB70" s="116"/>
      <c r="AC70" s="113" t="s">
        <v>528</v>
      </c>
      <c r="AD70" s="113" t="s">
        <v>536</v>
      </c>
      <c r="AE70" s="114">
        <v>0</v>
      </c>
      <c r="AF70" s="116"/>
      <c r="AG70" s="114">
        <v>0</v>
      </c>
      <c r="AH70" s="114">
        <v>80000</v>
      </c>
      <c r="AI70" s="114">
        <v>0</v>
      </c>
      <c r="AJ70" s="114">
        <v>80000</v>
      </c>
      <c r="AK70" s="113" t="s">
        <v>528</v>
      </c>
      <c r="AL70" s="113" t="s">
        <v>528</v>
      </c>
      <c r="AM70" s="113" t="s">
        <v>530</v>
      </c>
      <c r="AN70" s="113" t="s">
        <v>819</v>
      </c>
      <c r="AO70" s="114">
        <v>0</v>
      </c>
      <c r="AP70" s="113" t="s">
        <v>532</v>
      </c>
    </row>
    <row r="71" spans="1:42" x14ac:dyDescent="0.25">
      <c r="A71" s="113" t="s">
        <v>820</v>
      </c>
      <c r="B71" s="114">
        <v>80000</v>
      </c>
      <c r="C71" s="113" t="s">
        <v>570</v>
      </c>
      <c r="D71" s="113" t="s">
        <v>517</v>
      </c>
      <c r="E71" s="113" t="s">
        <v>518</v>
      </c>
      <c r="F71" s="113" t="s">
        <v>519</v>
      </c>
      <c r="G71" s="113" t="s">
        <v>520</v>
      </c>
      <c r="H71" s="113" t="s">
        <v>820</v>
      </c>
      <c r="I71" s="114">
        <v>80000</v>
      </c>
      <c r="J71" s="113" t="s">
        <v>34</v>
      </c>
      <c r="K71" s="114">
        <v>0</v>
      </c>
      <c r="L71" s="114">
        <v>0</v>
      </c>
      <c r="M71" s="115">
        <v>44327</v>
      </c>
      <c r="N71" s="115">
        <v>44327</v>
      </c>
      <c r="O71" s="115">
        <v>44327</v>
      </c>
      <c r="P71" s="116"/>
      <c r="Q71" s="113" t="s">
        <v>821</v>
      </c>
      <c r="R71" s="113" t="s">
        <v>822</v>
      </c>
      <c r="S71" s="113" t="s">
        <v>524</v>
      </c>
      <c r="T71" s="113" t="s">
        <v>525</v>
      </c>
      <c r="U71" s="114">
        <v>0</v>
      </c>
      <c r="V71" s="115">
        <v>44505</v>
      </c>
      <c r="W71" s="115">
        <v>44505</v>
      </c>
      <c r="X71" s="113" t="s">
        <v>526</v>
      </c>
      <c r="Y71" s="113" t="s">
        <v>527</v>
      </c>
      <c r="Z71" s="113" t="s">
        <v>528</v>
      </c>
      <c r="AA71" s="116"/>
      <c r="AB71" s="116"/>
      <c r="AC71" s="113" t="s">
        <v>528</v>
      </c>
      <c r="AD71" s="113" t="s">
        <v>536</v>
      </c>
      <c r="AE71" s="114">
        <v>0</v>
      </c>
      <c r="AF71" s="116"/>
      <c r="AG71" s="114">
        <v>0</v>
      </c>
      <c r="AH71" s="114">
        <v>80000</v>
      </c>
      <c r="AI71" s="114">
        <v>0</v>
      </c>
      <c r="AJ71" s="114">
        <v>80000</v>
      </c>
      <c r="AK71" s="113" t="s">
        <v>528</v>
      </c>
      <c r="AL71" s="113" t="s">
        <v>528</v>
      </c>
      <c r="AM71" s="113" t="s">
        <v>530</v>
      </c>
      <c r="AN71" s="113" t="s">
        <v>823</v>
      </c>
      <c r="AO71" s="114">
        <v>0</v>
      </c>
      <c r="AP71" s="113" t="s">
        <v>532</v>
      </c>
    </row>
    <row r="72" spans="1:42" x14ac:dyDescent="0.25">
      <c r="A72" s="113" t="s">
        <v>824</v>
      </c>
      <c r="B72" s="114">
        <v>80000</v>
      </c>
      <c r="C72" s="113" t="s">
        <v>570</v>
      </c>
      <c r="D72" s="113" t="s">
        <v>517</v>
      </c>
      <c r="E72" s="113" t="s">
        <v>518</v>
      </c>
      <c r="F72" s="113" t="s">
        <v>519</v>
      </c>
      <c r="G72" s="113" t="s">
        <v>520</v>
      </c>
      <c r="H72" s="113" t="s">
        <v>824</v>
      </c>
      <c r="I72" s="114">
        <v>80000</v>
      </c>
      <c r="J72" s="113" t="s">
        <v>34</v>
      </c>
      <c r="K72" s="114">
        <v>0</v>
      </c>
      <c r="L72" s="114">
        <v>0</v>
      </c>
      <c r="M72" s="115">
        <v>44327</v>
      </c>
      <c r="N72" s="115">
        <v>44327</v>
      </c>
      <c r="O72" s="115">
        <v>44327</v>
      </c>
      <c r="P72" s="116"/>
      <c r="Q72" s="113" t="s">
        <v>825</v>
      </c>
      <c r="R72" s="113" t="s">
        <v>826</v>
      </c>
      <c r="S72" s="113" t="s">
        <v>524</v>
      </c>
      <c r="T72" s="113" t="s">
        <v>525</v>
      </c>
      <c r="U72" s="114">
        <v>0</v>
      </c>
      <c r="V72" s="115">
        <v>44505</v>
      </c>
      <c r="W72" s="115">
        <v>44505</v>
      </c>
      <c r="X72" s="113" t="s">
        <v>526</v>
      </c>
      <c r="Y72" s="113" t="s">
        <v>527</v>
      </c>
      <c r="Z72" s="113" t="s">
        <v>528</v>
      </c>
      <c r="AA72" s="116"/>
      <c r="AB72" s="116"/>
      <c r="AC72" s="113" t="s">
        <v>528</v>
      </c>
      <c r="AD72" s="113" t="s">
        <v>536</v>
      </c>
      <c r="AE72" s="114">
        <v>0</v>
      </c>
      <c r="AF72" s="116"/>
      <c r="AG72" s="114">
        <v>0</v>
      </c>
      <c r="AH72" s="114">
        <v>80000</v>
      </c>
      <c r="AI72" s="114">
        <v>0</v>
      </c>
      <c r="AJ72" s="114">
        <v>80000</v>
      </c>
      <c r="AK72" s="113" t="s">
        <v>528</v>
      </c>
      <c r="AL72" s="113" t="s">
        <v>528</v>
      </c>
      <c r="AM72" s="113" t="s">
        <v>530</v>
      </c>
      <c r="AN72" s="113" t="s">
        <v>827</v>
      </c>
      <c r="AO72" s="114">
        <v>0</v>
      </c>
      <c r="AP72" s="113" t="s">
        <v>532</v>
      </c>
    </row>
    <row r="73" spans="1:42" x14ac:dyDescent="0.25">
      <c r="A73" s="113" t="s">
        <v>828</v>
      </c>
      <c r="B73" s="114">
        <v>80000</v>
      </c>
      <c r="C73" s="113" t="s">
        <v>516</v>
      </c>
      <c r="D73" s="113" t="s">
        <v>517</v>
      </c>
      <c r="E73" s="113" t="s">
        <v>518</v>
      </c>
      <c r="F73" s="113" t="s">
        <v>519</v>
      </c>
      <c r="G73" s="113" t="s">
        <v>520</v>
      </c>
      <c r="H73" s="113" t="s">
        <v>828</v>
      </c>
      <c r="I73" s="114">
        <v>80000</v>
      </c>
      <c r="J73" s="113" t="s">
        <v>34</v>
      </c>
      <c r="K73" s="114">
        <v>0</v>
      </c>
      <c r="L73" s="114">
        <v>0</v>
      </c>
      <c r="M73" s="115">
        <v>44327</v>
      </c>
      <c r="N73" s="115">
        <v>44327</v>
      </c>
      <c r="O73" s="115">
        <v>44327</v>
      </c>
      <c r="P73" s="116"/>
      <c r="Q73" s="113" t="s">
        <v>829</v>
      </c>
      <c r="R73" s="113" t="s">
        <v>830</v>
      </c>
      <c r="S73" s="113" t="s">
        <v>524</v>
      </c>
      <c r="T73" s="113" t="s">
        <v>525</v>
      </c>
      <c r="U73" s="114">
        <v>0</v>
      </c>
      <c r="V73" s="115">
        <v>44505</v>
      </c>
      <c r="W73" s="115">
        <v>44505</v>
      </c>
      <c r="X73" s="113" t="s">
        <v>526</v>
      </c>
      <c r="Y73" s="113" t="s">
        <v>527</v>
      </c>
      <c r="Z73" s="113" t="s">
        <v>528</v>
      </c>
      <c r="AA73" s="116"/>
      <c r="AB73" s="116"/>
      <c r="AC73" s="113" t="s">
        <v>528</v>
      </c>
      <c r="AD73" s="113" t="s">
        <v>810</v>
      </c>
      <c r="AE73" s="114">
        <v>0</v>
      </c>
      <c r="AF73" s="116"/>
      <c r="AG73" s="114">
        <v>0</v>
      </c>
      <c r="AH73" s="114">
        <v>80000</v>
      </c>
      <c r="AI73" s="114">
        <v>0</v>
      </c>
      <c r="AJ73" s="114">
        <v>80000</v>
      </c>
      <c r="AK73" s="113" t="s">
        <v>528</v>
      </c>
      <c r="AL73" s="113" t="s">
        <v>528</v>
      </c>
      <c r="AM73" s="113" t="s">
        <v>530</v>
      </c>
      <c r="AN73" s="113" t="s">
        <v>831</v>
      </c>
      <c r="AO73" s="114">
        <v>0</v>
      </c>
      <c r="AP73" s="113" t="s">
        <v>532</v>
      </c>
    </row>
    <row r="74" spans="1:42" x14ac:dyDescent="0.25">
      <c r="A74" s="113" t="s">
        <v>832</v>
      </c>
      <c r="B74" s="114">
        <v>80000</v>
      </c>
      <c r="C74" s="113" t="s">
        <v>570</v>
      </c>
      <c r="D74" s="113" t="s">
        <v>517</v>
      </c>
      <c r="E74" s="113" t="s">
        <v>518</v>
      </c>
      <c r="F74" s="113" t="s">
        <v>519</v>
      </c>
      <c r="G74" s="113" t="s">
        <v>520</v>
      </c>
      <c r="H74" s="113" t="s">
        <v>832</v>
      </c>
      <c r="I74" s="114">
        <v>80000</v>
      </c>
      <c r="J74" s="113" t="s">
        <v>34</v>
      </c>
      <c r="K74" s="114">
        <v>0</v>
      </c>
      <c r="L74" s="114">
        <v>0</v>
      </c>
      <c r="M74" s="115">
        <v>44327</v>
      </c>
      <c r="N74" s="115">
        <v>44327</v>
      </c>
      <c r="O74" s="115">
        <v>44327</v>
      </c>
      <c r="P74" s="116"/>
      <c r="Q74" s="113" t="s">
        <v>833</v>
      </c>
      <c r="R74" s="113" t="s">
        <v>834</v>
      </c>
      <c r="S74" s="113" t="s">
        <v>524</v>
      </c>
      <c r="T74" s="113" t="s">
        <v>525</v>
      </c>
      <c r="U74" s="114">
        <v>0</v>
      </c>
      <c r="V74" s="115">
        <v>44505</v>
      </c>
      <c r="W74" s="115">
        <v>44505</v>
      </c>
      <c r="X74" s="113" t="s">
        <v>526</v>
      </c>
      <c r="Y74" s="113" t="s">
        <v>527</v>
      </c>
      <c r="Z74" s="113" t="s">
        <v>528</v>
      </c>
      <c r="AA74" s="116"/>
      <c r="AB74" s="116"/>
      <c r="AC74" s="113" t="s">
        <v>528</v>
      </c>
      <c r="AD74" s="113" t="s">
        <v>536</v>
      </c>
      <c r="AE74" s="114">
        <v>0</v>
      </c>
      <c r="AF74" s="116"/>
      <c r="AG74" s="114">
        <v>0</v>
      </c>
      <c r="AH74" s="114">
        <v>80000</v>
      </c>
      <c r="AI74" s="114">
        <v>0</v>
      </c>
      <c r="AJ74" s="114">
        <v>80000</v>
      </c>
      <c r="AK74" s="113" t="s">
        <v>528</v>
      </c>
      <c r="AL74" s="113" t="s">
        <v>528</v>
      </c>
      <c r="AM74" s="113" t="s">
        <v>530</v>
      </c>
      <c r="AN74" s="113" t="s">
        <v>835</v>
      </c>
      <c r="AO74" s="114">
        <v>0</v>
      </c>
      <c r="AP74" s="113" t="s">
        <v>532</v>
      </c>
    </row>
    <row r="75" spans="1:42" x14ac:dyDescent="0.25">
      <c r="A75" s="113" t="s">
        <v>836</v>
      </c>
      <c r="B75" s="114">
        <v>80000</v>
      </c>
      <c r="C75" s="113" t="s">
        <v>570</v>
      </c>
      <c r="D75" s="113" t="s">
        <v>517</v>
      </c>
      <c r="E75" s="113" t="s">
        <v>518</v>
      </c>
      <c r="F75" s="113" t="s">
        <v>519</v>
      </c>
      <c r="G75" s="113" t="s">
        <v>520</v>
      </c>
      <c r="H75" s="113" t="s">
        <v>836</v>
      </c>
      <c r="I75" s="114">
        <v>80000</v>
      </c>
      <c r="J75" s="113" t="s">
        <v>34</v>
      </c>
      <c r="K75" s="114">
        <v>0</v>
      </c>
      <c r="L75" s="114">
        <v>0</v>
      </c>
      <c r="M75" s="115">
        <v>44327</v>
      </c>
      <c r="N75" s="115">
        <v>44327</v>
      </c>
      <c r="O75" s="115">
        <v>44327</v>
      </c>
      <c r="P75" s="116"/>
      <c r="Q75" s="113" t="s">
        <v>837</v>
      </c>
      <c r="R75" s="113" t="s">
        <v>838</v>
      </c>
      <c r="S75" s="113" t="s">
        <v>524</v>
      </c>
      <c r="T75" s="113" t="s">
        <v>525</v>
      </c>
      <c r="U75" s="114">
        <v>0</v>
      </c>
      <c r="V75" s="115">
        <v>44505</v>
      </c>
      <c r="W75" s="115">
        <v>44505</v>
      </c>
      <c r="X75" s="113" t="s">
        <v>526</v>
      </c>
      <c r="Y75" s="113" t="s">
        <v>527</v>
      </c>
      <c r="Z75" s="113" t="s">
        <v>528</v>
      </c>
      <c r="AA75" s="116"/>
      <c r="AB75" s="116"/>
      <c r="AC75" s="113" t="s">
        <v>528</v>
      </c>
      <c r="AD75" s="113" t="s">
        <v>536</v>
      </c>
      <c r="AE75" s="114">
        <v>0</v>
      </c>
      <c r="AF75" s="116"/>
      <c r="AG75" s="114">
        <v>0</v>
      </c>
      <c r="AH75" s="114">
        <v>80000</v>
      </c>
      <c r="AI75" s="114">
        <v>0</v>
      </c>
      <c r="AJ75" s="114">
        <v>80000</v>
      </c>
      <c r="AK75" s="113" t="s">
        <v>528</v>
      </c>
      <c r="AL75" s="113" t="s">
        <v>528</v>
      </c>
      <c r="AM75" s="113" t="s">
        <v>530</v>
      </c>
      <c r="AN75" s="113" t="s">
        <v>839</v>
      </c>
      <c r="AO75" s="114">
        <v>0</v>
      </c>
      <c r="AP75" s="113" t="s">
        <v>532</v>
      </c>
    </row>
    <row r="76" spans="1:42" x14ac:dyDescent="0.25">
      <c r="A76" s="113" t="s">
        <v>840</v>
      </c>
      <c r="B76" s="114">
        <v>80000</v>
      </c>
      <c r="C76" s="113" t="s">
        <v>570</v>
      </c>
      <c r="D76" s="113" t="s">
        <v>517</v>
      </c>
      <c r="E76" s="113" t="s">
        <v>518</v>
      </c>
      <c r="F76" s="113" t="s">
        <v>519</v>
      </c>
      <c r="G76" s="113" t="s">
        <v>520</v>
      </c>
      <c r="H76" s="113" t="s">
        <v>840</v>
      </c>
      <c r="I76" s="114">
        <v>80000</v>
      </c>
      <c r="J76" s="113" t="s">
        <v>34</v>
      </c>
      <c r="K76" s="114">
        <v>0</v>
      </c>
      <c r="L76" s="114">
        <v>0</v>
      </c>
      <c r="M76" s="115">
        <v>44329</v>
      </c>
      <c r="N76" s="115">
        <v>44329</v>
      </c>
      <c r="O76" s="115">
        <v>44329</v>
      </c>
      <c r="P76" s="116"/>
      <c r="Q76" s="113" t="s">
        <v>841</v>
      </c>
      <c r="R76" s="113" t="s">
        <v>842</v>
      </c>
      <c r="S76" s="113" t="s">
        <v>524</v>
      </c>
      <c r="T76" s="113" t="s">
        <v>525</v>
      </c>
      <c r="U76" s="114">
        <v>0</v>
      </c>
      <c r="V76" s="115">
        <v>44505</v>
      </c>
      <c r="W76" s="115">
        <v>44505</v>
      </c>
      <c r="X76" s="113" t="s">
        <v>526</v>
      </c>
      <c r="Y76" s="113" t="s">
        <v>527</v>
      </c>
      <c r="Z76" s="113" t="s">
        <v>528</v>
      </c>
      <c r="AA76" s="116"/>
      <c r="AB76" s="116"/>
      <c r="AC76" s="113" t="s">
        <v>528</v>
      </c>
      <c r="AD76" s="113" t="s">
        <v>536</v>
      </c>
      <c r="AE76" s="114">
        <v>0</v>
      </c>
      <c r="AF76" s="116"/>
      <c r="AG76" s="114">
        <v>0</v>
      </c>
      <c r="AH76" s="114">
        <v>80000</v>
      </c>
      <c r="AI76" s="114">
        <v>0</v>
      </c>
      <c r="AJ76" s="114">
        <v>80000</v>
      </c>
      <c r="AK76" s="113" t="s">
        <v>528</v>
      </c>
      <c r="AL76" s="113" t="s">
        <v>528</v>
      </c>
      <c r="AM76" s="113" t="s">
        <v>530</v>
      </c>
      <c r="AN76" s="113" t="s">
        <v>843</v>
      </c>
      <c r="AO76" s="114">
        <v>0</v>
      </c>
      <c r="AP76" s="113" t="s">
        <v>532</v>
      </c>
    </row>
    <row r="77" spans="1:42" x14ac:dyDescent="0.25">
      <c r="A77" s="113" t="s">
        <v>844</v>
      </c>
      <c r="B77" s="114">
        <v>80000</v>
      </c>
      <c r="C77" s="113" t="s">
        <v>570</v>
      </c>
      <c r="D77" s="113" t="s">
        <v>517</v>
      </c>
      <c r="E77" s="113" t="s">
        <v>518</v>
      </c>
      <c r="F77" s="113" t="s">
        <v>519</v>
      </c>
      <c r="G77" s="113" t="s">
        <v>520</v>
      </c>
      <c r="H77" s="113" t="s">
        <v>844</v>
      </c>
      <c r="I77" s="114">
        <v>80000</v>
      </c>
      <c r="J77" s="113" t="s">
        <v>34</v>
      </c>
      <c r="K77" s="114">
        <v>0</v>
      </c>
      <c r="L77" s="114">
        <v>0</v>
      </c>
      <c r="M77" s="115">
        <v>44329</v>
      </c>
      <c r="N77" s="115">
        <v>44329</v>
      </c>
      <c r="O77" s="115">
        <v>44329</v>
      </c>
      <c r="P77" s="116"/>
      <c r="Q77" s="113" t="s">
        <v>845</v>
      </c>
      <c r="R77" s="113" t="s">
        <v>846</v>
      </c>
      <c r="S77" s="113" t="s">
        <v>524</v>
      </c>
      <c r="T77" s="113" t="s">
        <v>525</v>
      </c>
      <c r="U77" s="114">
        <v>0</v>
      </c>
      <c r="V77" s="115">
        <v>44505</v>
      </c>
      <c r="W77" s="115">
        <v>44505</v>
      </c>
      <c r="X77" s="113" t="s">
        <v>526</v>
      </c>
      <c r="Y77" s="113" t="s">
        <v>527</v>
      </c>
      <c r="Z77" s="113" t="s">
        <v>528</v>
      </c>
      <c r="AA77" s="116"/>
      <c r="AB77" s="116"/>
      <c r="AC77" s="113" t="s">
        <v>528</v>
      </c>
      <c r="AD77" s="113" t="s">
        <v>536</v>
      </c>
      <c r="AE77" s="114">
        <v>0</v>
      </c>
      <c r="AF77" s="116"/>
      <c r="AG77" s="114">
        <v>0</v>
      </c>
      <c r="AH77" s="114">
        <v>80000</v>
      </c>
      <c r="AI77" s="114">
        <v>0</v>
      </c>
      <c r="AJ77" s="114">
        <v>80000</v>
      </c>
      <c r="AK77" s="113" t="s">
        <v>528</v>
      </c>
      <c r="AL77" s="113" t="s">
        <v>528</v>
      </c>
      <c r="AM77" s="113" t="s">
        <v>530</v>
      </c>
      <c r="AN77" s="113" t="s">
        <v>847</v>
      </c>
      <c r="AO77" s="114">
        <v>0</v>
      </c>
      <c r="AP77" s="113" t="s">
        <v>532</v>
      </c>
    </row>
    <row r="78" spans="1:42" x14ac:dyDescent="0.25">
      <c r="A78" s="113" t="s">
        <v>848</v>
      </c>
      <c r="B78" s="114">
        <v>80000</v>
      </c>
      <c r="C78" s="113" t="s">
        <v>570</v>
      </c>
      <c r="D78" s="113" t="s">
        <v>517</v>
      </c>
      <c r="E78" s="113" t="s">
        <v>518</v>
      </c>
      <c r="F78" s="113" t="s">
        <v>519</v>
      </c>
      <c r="G78" s="113" t="s">
        <v>520</v>
      </c>
      <c r="H78" s="113" t="s">
        <v>848</v>
      </c>
      <c r="I78" s="114">
        <v>80000</v>
      </c>
      <c r="J78" s="113" t="s">
        <v>34</v>
      </c>
      <c r="K78" s="114">
        <v>0</v>
      </c>
      <c r="L78" s="114">
        <v>0</v>
      </c>
      <c r="M78" s="115">
        <v>44329</v>
      </c>
      <c r="N78" s="115">
        <v>44329</v>
      </c>
      <c r="O78" s="115">
        <v>44329</v>
      </c>
      <c r="P78" s="116"/>
      <c r="Q78" s="113" t="s">
        <v>849</v>
      </c>
      <c r="R78" s="113" t="s">
        <v>850</v>
      </c>
      <c r="S78" s="113" t="s">
        <v>524</v>
      </c>
      <c r="T78" s="113" t="s">
        <v>525</v>
      </c>
      <c r="U78" s="114">
        <v>0</v>
      </c>
      <c r="V78" s="115">
        <v>44505</v>
      </c>
      <c r="W78" s="115">
        <v>44505</v>
      </c>
      <c r="X78" s="113" t="s">
        <v>526</v>
      </c>
      <c r="Y78" s="113" t="s">
        <v>527</v>
      </c>
      <c r="Z78" s="113" t="s">
        <v>528</v>
      </c>
      <c r="AA78" s="116"/>
      <c r="AB78" s="116"/>
      <c r="AC78" s="113" t="s">
        <v>528</v>
      </c>
      <c r="AD78" s="113" t="s">
        <v>536</v>
      </c>
      <c r="AE78" s="114">
        <v>0</v>
      </c>
      <c r="AF78" s="116"/>
      <c r="AG78" s="114">
        <v>0</v>
      </c>
      <c r="AH78" s="114">
        <v>80000</v>
      </c>
      <c r="AI78" s="114">
        <v>0</v>
      </c>
      <c r="AJ78" s="114">
        <v>80000</v>
      </c>
      <c r="AK78" s="113" t="s">
        <v>528</v>
      </c>
      <c r="AL78" s="113" t="s">
        <v>528</v>
      </c>
      <c r="AM78" s="113" t="s">
        <v>530</v>
      </c>
      <c r="AN78" s="113" t="s">
        <v>851</v>
      </c>
      <c r="AO78" s="114">
        <v>0</v>
      </c>
      <c r="AP78" s="113" t="s">
        <v>532</v>
      </c>
    </row>
    <row r="79" spans="1:42" x14ac:dyDescent="0.25">
      <c r="A79" s="113" t="s">
        <v>852</v>
      </c>
      <c r="B79" s="114">
        <v>80000</v>
      </c>
      <c r="C79" s="113" t="s">
        <v>516</v>
      </c>
      <c r="D79" s="113" t="s">
        <v>517</v>
      </c>
      <c r="E79" s="113" t="s">
        <v>518</v>
      </c>
      <c r="F79" s="113" t="s">
        <v>519</v>
      </c>
      <c r="G79" s="113" t="s">
        <v>520</v>
      </c>
      <c r="H79" s="113" t="s">
        <v>852</v>
      </c>
      <c r="I79" s="114">
        <v>80000</v>
      </c>
      <c r="J79" s="113" t="s">
        <v>34</v>
      </c>
      <c r="K79" s="114">
        <v>0</v>
      </c>
      <c r="L79" s="114">
        <v>0</v>
      </c>
      <c r="M79" s="115">
        <v>44329</v>
      </c>
      <c r="N79" s="115">
        <v>44329</v>
      </c>
      <c r="O79" s="115">
        <v>44329</v>
      </c>
      <c r="P79" s="116"/>
      <c r="Q79" s="113" t="s">
        <v>853</v>
      </c>
      <c r="R79" s="113" t="s">
        <v>854</v>
      </c>
      <c r="S79" s="113" t="s">
        <v>855</v>
      </c>
      <c r="T79" s="113" t="s">
        <v>525</v>
      </c>
      <c r="U79" s="114">
        <v>0</v>
      </c>
      <c r="V79" s="115">
        <v>44596</v>
      </c>
      <c r="W79" s="115">
        <v>44596</v>
      </c>
      <c r="X79" s="113" t="s">
        <v>526</v>
      </c>
      <c r="Y79" s="113" t="s">
        <v>527</v>
      </c>
      <c r="Z79" s="113" t="s">
        <v>528</v>
      </c>
      <c r="AA79" s="116"/>
      <c r="AB79" s="116"/>
      <c r="AC79" s="113" t="s">
        <v>528</v>
      </c>
      <c r="AD79" s="113" t="s">
        <v>856</v>
      </c>
      <c r="AE79" s="114">
        <v>0</v>
      </c>
      <c r="AF79" s="116"/>
      <c r="AG79" s="114">
        <v>0</v>
      </c>
      <c r="AH79" s="114">
        <v>80000</v>
      </c>
      <c r="AI79" s="114">
        <v>0</v>
      </c>
      <c r="AJ79" s="114">
        <v>80000</v>
      </c>
      <c r="AK79" s="113" t="s">
        <v>528</v>
      </c>
      <c r="AL79" s="113" t="s">
        <v>528</v>
      </c>
      <c r="AM79" s="113" t="s">
        <v>530</v>
      </c>
      <c r="AN79" s="113" t="s">
        <v>857</v>
      </c>
      <c r="AO79" s="114">
        <v>0</v>
      </c>
      <c r="AP79" s="113" t="s">
        <v>532</v>
      </c>
    </row>
    <row r="80" spans="1:42" x14ac:dyDescent="0.25">
      <c r="A80" s="113" t="s">
        <v>858</v>
      </c>
      <c r="B80" s="114">
        <v>80000</v>
      </c>
      <c r="C80" s="113" t="s">
        <v>570</v>
      </c>
      <c r="D80" s="113" t="s">
        <v>517</v>
      </c>
      <c r="E80" s="113" t="s">
        <v>518</v>
      </c>
      <c r="F80" s="113" t="s">
        <v>519</v>
      </c>
      <c r="G80" s="113" t="s">
        <v>520</v>
      </c>
      <c r="H80" s="113" t="s">
        <v>858</v>
      </c>
      <c r="I80" s="114">
        <v>80000</v>
      </c>
      <c r="J80" s="113" t="s">
        <v>34</v>
      </c>
      <c r="K80" s="114">
        <v>0</v>
      </c>
      <c r="L80" s="114">
        <v>0</v>
      </c>
      <c r="M80" s="115">
        <v>44330</v>
      </c>
      <c r="N80" s="115">
        <v>44330</v>
      </c>
      <c r="O80" s="115">
        <v>44330</v>
      </c>
      <c r="P80" s="116"/>
      <c r="Q80" s="113" t="s">
        <v>859</v>
      </c>
      <c r="R80" s="113" t="s">
        <v>860</v>
      </c>
      <c r="S80" s="113" t="s">
        <v>524</v>
      </c>
      <c r="T80" s="113" t="s">
        <v>525</v>
      </c>
      <c r="U80" s="114">
        <v>0</v>
      </c>
      <c r="V80" s="115">
        <v>44505</v>
      </c>
      <c r="W80" s="115">
        <v>44505</v>
      </c>
      <c r="X80" s="113" t="s">
        <v>526</v>
      </c>
      <c r="Y80" s="113" t="s">
        <v>527</v>
      </c>
      <c r="Z80" s="113" t="s">
        <v>528</v>
      </c>
      <c r="AA80" s="116"/>
      <c r="AB80" s="116"/>
      <c r="AC80" s="113" t="s">
        <v>528</v>
      </c>
      <c r="AD80" s="113" t="s">
        <v>536</v>
      </c>
      <c r="AE80" s="114">
        <v>0</v>
      </c>
      <c r="AF80" s="116"/>
      <c r="AG80" s="114">
        <v>0</v>
      </c>
      <c r="AH80" s="114">
        <v>80000</v>
      </c>
      <c r="AI80" s="114">
        <v>0</v>
      </c>
      <c r="AJ80" s="114">
        <v>80000</v>
      </c>
      <c r="AK80" s="113" t="s">
        <v>528</v>
      </c>
      <c r="AL80" s="113" t="s">
        <v>528</v>
      </c>
      <c r="AM80" s="113" t="s">
        <v>530</v>
      </c>
      <c r="AN80" s="113" t="s">
        <v>861</v>
      </c>
      <c r="AO80" s="114">
        <v>0</v>
      </c>
      <c r="AP80" s="113" t="s">
        <v>532</v>
      </c>
    </row>
    <row r="81" spans="1:42" x14ac:dyDescent="0.25">
      <c r="A81" s="113" t="s">
        <v>862</v>
      </c>
      <c r="B81" s="114">
        <v>80000</v>
      </c>
      <c r="C81" s="113" t="s">
        <v>570</v>
      </c>
      <c r="D81" s="113" t="s">
        <v>517</v>
      </c>
      <c r="E81" s="113" t="s">
        <v>518</v>
      </c>
      <c r="F81" s="113" t="s">
        <v>519</v>
      </c>
      <c r="G81" s="113" t="s">
        <v>520</v>
      </c>
      <c r="H81" s="113" t="s">
        <v>862</v>
      </c>
      <c r="I81" s="114">
        <v>80000</v>
      </c>
      <c r="J81" s="113" t="s">
        <v>34</v>
      </c>
      <c r="K81" s="114">
        <v>0</v>
      </c>
      <c r="L81" s="114">
        <v>0</v>
      </c>
      <c r="M81" s="115">
        <v>44330</v>
      </c>
      <c r="N81" s="115">
        <v>44330</v>
      </c>
      <c r="O81" s="115">
        <v>44330</v>
      </c>
      <c r="P81" s="116"/>
      <c r="Q81" s="113" t="s">
        <v>863</v>
      </c>
      <c r="R81" s="113" t="s">
        <v>864</v>
      </c>
      <c r="S81" s="113" t="s">
        <v>524</v>
      </c>
      <c r="T81" s="113" t="s">
        <v>525</v>
      </c>
      <c r="U81" s="114">
        <v>0</v>
      </c>
      <c r="V81" s="115">
        <v>44505</v>
      </c>
      <c r="W81" s="115">
        <v>44505</v>
      </c>
      <c r="X81" s="113" t="s">
        <v>526</v>
      </c>
      <c r="Y81" s="113" t="s">
        <v>527</v>
      </c>
      <c r="Z81" s="113" t="s">
        <v>528</v>
      </c>
      <c r="AA81" s="116"/>
      <c r="AB81" s="116"/>
      <c r="AC81" s="113" t="s">
        <v>528</v>
      </c>
      <c r="AD81" s="113" t="s">
        <v>536</v>
      </c>
      <c r="AE81" s="114">
        <v>0</v>
      </c>
      <c r="AF81" s="116"/>
      <c r="AG81" s="114">
        <v>0</v>
      </c>
      <c r="AH81" s="114">
        <v>80000</v>
      </c>
      <c r="AI81" s="114">
        <v>0</v>
      </c>
      <c r="AJ81" s="114">
        <v>80000</v>
      </c>
      <c r="AK81" s="113" t="s">
        <v>528</v>
      </c>
      <c r="AL81" s="113" t="s">
        <v>528</v>
      </c>
      <c r="AM81" s="113" t="s">
        <v>530</v>
      </c>
      <c r="AN81" s="113" t="s">
        <v>865</v>
      </c>
      <c r="AO81" s="114">
        <v>0</v>
      </c>
      <c r="AP81" s="113" t="s">
        <v>532</v>
      </c>
    </row>
    <row r="82" spans="1:42" x14ac:dyDescent="0.25">
      <c r="A82" s="113" t="s">
        <v>866</v>
      </c>
      <c r="B82" s="114">
        <v>80000</v>
      </c>
      <c r="C82" s="113" t="s">
        <v>570</v>
      </c>
      <c r="D82" s="113" t="s">
        <v>517</v>
      </c>
      <c r="E82" s="113" t="s">
        <v>518</v>
      </c>
      <c r="F82" s="113" t="s">
        <v>519</v>
      </c>
      <c r="G82" s="113" t="s">
        <v>520</v>
      </c>
      <c r="H82" s="113" t="s">
        <v>866</v>
      </c>
      <c r="I82" s="114">
        <v>80000</v>
      </c>
      <c r="J82" s="113" t="s">
        <v>34</v>
      </c>
      <c r="K82" s="114">
        <v>0</v>
      </c>
      <c r="L82" s="114">
        <v>0</v>
      </c>
      <c r="M82" s="115">
        <v>44331</v>
      </c>
      <c r="N82" s="115">
        <v>44331</v>
      </c>
      <c r="O82" s="115">
        <v>44331</v>
      </c>
      <c r="P82" s="116"/>
      <c r="Q82" s="113" t="s">
        <v>867</v>
      </c>
      <c r="R82" s="113" t="s">
        <v>868</v>
      </c>
      <c r="S82" s="113" t="s">
        <v>524</v>
      </c>
      <c r="T82" s="113" t="s">
        <v>525</v>
      </c>
      <c r="U82" s="114">
        <v>0</v>
      </c>
      <c r="V82" s="115">
        <v>44505</v>
      </c>
      <c r="W82" s="115">
        <v>44505</v>
      </c>
      <c r="X82" s="113" t="s">
        <v>526</v>
      </c>
      <c r="Y82" s="113" t="s">
        <v>527</v>
      </c>
      <c r="Z82" s="113" t="s">
        <v>528</v>
      </c>
      <c r="AA82" s="116"/>
      <c r="AB82" s="116"/>
      <c r="AC82" s="113" t="s">
        <v>528</v>
      </c>
      <c r="AD82" s="113" t="s">
        <v>536</v>
      </c>
      <c r="AE82" s="114">
        <v>0</v>
      </c>
      <c r="AF82" s="116"/>
      <c r="AG82" s="114">
        <v>0</v>
      </c>
      <c r="AH82" s="114">
        <v>80000</v>
      </c>
      <c r="AI82" s="114">
        <v>0</v>
      </c>
      <c r="AJ82" s="114">
        <v>80000</v>
      </c>
      <c r="AK82" s="113" t="s">
        <v>528</v>
      </c>
      <c r="AL82" s="113" t="s">
        <v>528</v>
      </c>
      <c r="AM82" s="113" t="s">
        <v>530</v>
      </c>
      <c r="AN82" s="113" t="s">
        <v>869</v>
      </c>
      <c r="AO82" s="114">
        <v>0</v>
      </c>
      <c r="AP82" s="113" t="s">
        <v>532</v>
      </c>
    </row>
    <row r="83" spans="1:42" x14ac:dyDescent="0.25">
      <c r="A83" s="113" t="s">
        <v>870</v>
      </c>
      <c r="B83" s="114">
        <v>80000</v>
      </c>
      <c r="C83" s="113" t="s">
        <v>570</v>
      </c>
      <c r="D83" s="113" t="s">
        <v>517</v>
      </c>
      <c r="E83" s="113" t="s">
        <v>518</v>
      </c>
      <c r="F83" s="113" t="s">
        <v>519</v>
      </c>
      <c r="G83" s="113" t="s">
        <v>520</v>
      </c>
      <c r="H83" s="113" t="s">
        <v>870</v>
      </c>
      <c r="I83" s="114">
        <v>80000</v>
      </c>
      <c r="J83" s="113" t="s">
        <v>34</v>
      </c>
      <c r="K83" s="114">
        <v>0</v>
      </c>
      <c r="L83" s="114">
        <v>0</v>
      </c>
      <c r="M83" s="115">
        <v>44334</v>
      </c>
      <c r="N83" s="115">
        <v>44334</v>
      </c>
      <c r="O83" s="115">
        <v>44334</v>
      </c>
      <c r="P83" s="116"/>
      <c r="Q83" s="113" t="s">
        <v>871</v>
      </c>
      <c r="R83" s="113" t="s">
        <v>872</v>
      </c>
      <c r="S83" s="113" t="s">
        <v>524</v>
      </c>
      <c r="T83" s="113" t="s">
        <v>525</v>
      </c>
      <c r="U83" s="114">
        <v>0</v>
      </c>
      <c r="V83" s="115">
        <v>44505</v>
      </c>
      <c r="W83" s="115">
        <v>44505</v>
      </c>
      <c r="X83" s="113" t="s">
        <v>526</v>
      </c>
      <c r="Y83" s="113" t="s">
        <v>527</v>
      </c>
      <c r="Z83" s="113" t="s">
        <v>528</v>
      </c>
      <c r="AA83" s="116"/>
      <c r="AB83" s="116"/>
      <c r="AC83" s="113" t="s">
        <v>528</v>
      </c>
      <c r="AD83" s="113" t="s">
        <v>536</v>
      </c>
      <c r="AE83" s="114">
        <v>0</v>
      </c>
      <c r="AF83" s="116"/>
      <c r="AG83" s="114">
        <v>0</v>
      </c>
      <c r="AH83" s="114">
        <v>80000</v>
      </c>
      <c r="AI83" s="114">
        <v>0</v>
      </c>
      <c r="AJ83" s="114">
        <v>80000</v>
      </c>
      <c r="AK83" s="113" t="s">
        <v>528</v>
      </c>
      <c r="AL83" s="113" t="s">
        <v>528</v>
      </c>
      <c r="AM83" s="113" t="s">
        <v>530</v>
      </c>
      <c r="AN83" s="113" t="s">
        <v>873</v>
      </c>
      <c r="AO83" s="114">
        <v>0</v>
      </c>
      <c r="AP83" s="113" t="s">
        <v>532</v>
      </c>
    </row>
    <row r="84" spans="1:42" x14ac:dyDescent="0.25">
      <c r="A84" s="113" t="s">
        <v>874</v>
      </c>
      <c r="B84" s="114">
        <v>80000</v>
      </c>
      <c r="C84" s="113" t="s">
        <v>570</v>
      </c>
      <c r="D84" s="113" t="s">
        <v>517</v>
      </c>
      <c r="E84" s="113" t="s">
        <v>518</v>
      </c>
      <c r="F84" s="113" t="s">
        <v>519</v>
      </c>
      <c r="G84" s="113" t="s">
        <v>520</v>
      </c>
      <c r="H84" s="113" t="s">
        <v>874</v>
      </c>
      <c r="I84" s="114">
        <v>80000</v>
      </c>
      <c r="J84" s="113" t="s">
        <v>34</v>
      </c>
      <c r="K84" s="114">
        <v>0</v>
      </c>
      <c r="L84" s="114">
        <v>0</v>
      </c>
      <c r="M84" s="115">
        <v>44334</v>
      </c>
      <c r="N84" s="115">
        <v>44334</v>
      </c>
      <c r="O84" s="115">
        <v>44334</v>
      </c>
      <c r="P84" s="116"/>
      <c r="Q84" s="113" t="s">
        <v>875</v>
      </c>
      <c r="R84" s="113" t="s">
        <v>876</v>
      </c>
      <c r="S84" s="113" t="s">
        <v>524</v>
      </c>
      <c r="T84" s="113" t="s">
        <v>525</v>
      </c>
      <c r="U84" s="114">
        <v>0</v>
      </c>
      <c r="V84" s="115">
        <v>44505</v>
      </c>
      <c r="W84" s="115">
        <v>44505</v>
      </c>
      <c r="X84" s="113" t="s">
        <v>526</v>
      </c>
      <c r="Y84" s="113" t="s">
        <v>527</v>
      </c>
      <c r="Z84" s="113" t="s">
        <v>528</v>
      </c>
      <c r="AA84" s="116"/>
      <c r="AB84" s="116"/>
      <c r="AC84" s="113" t="s">
        <v>528</v>
      </c>
      <c r="AD84" s="113" t="s">
        <v>536</v>
      </c>
      <c r="AE84" s="114">
        <v>0</v>
      </c>
      <c r="AF84" s="116"/>
      <c r="AG84" s="114">
        <v>0</v>
      </c>
      <c r="AH84" s="114">
        <v>80000</v>
      </c>
      <c r="AI84" s="114">
        <v>0</v>
      </c>
      <c r="AJ84" s="114">
        <v>80000</v>
      </c>
      <c r="AK84" s="113" t="s">
        <v>528</v>
      </c>
      <c r="AL84" s="113" t="s">
        <v>528</v>
      </c>
      <c r="AM84" s="113" t="s">
        <v>530</v>
      </c>
      <c r="AN84" s="113" t="s">
        <v>877</v>
      </c>
      <c r="AO84" s="114">
        <v>0</v>
      </c>
      <c r="AP84" s="113" t="s">
        <v>532</v>
      </c>
    </row>
    <row r="85" spans="1:42" x14ac:dyDescent="0.25">
      <c r="A85" s="113" t="s">
        <v>878</v>
      </c>
      <c r="B85" s="114">
        <v>80000</v>
      </c>
      <c r="C85" s="113" t="s">
        <v>516</v>
      </c>
      <c r="D85" s="113" t="s">
        <v>517</v>
      </c>
      <c r="E85" s="113" t="s">
        <v>518</v>
      </c>
      <c r="F85" s="113" t="s">
        <v>519</v>
      </c>
      <c r="G85" s="113" t="s">
        <v>520</v>
      </c>
      <c r="H85" s="113" t="s">
        <v>878</v>
      </c>
      <c r="I85" s="114">
        <v>80000</v>
      </c>
      <c r="J85" s="113" t="s">
        <v>34</v>
      </c>
      <c r="K85" s="114">
        <v>0</v>
      </c>
      <c r="L85" s="114">
        <v>0</v>
      </c>
      <c r="M85" s="115">
        <v>44334</v>
      </c>
      <c r="N85" s="115">
        <v>44334</v>
      </c>
      <c r="O85" s="115">
        <v>44334</v>
      </c>
      <c r="P85" s="116"/>
      <c r="Q85" s="113" t="s">
        <v>879</v>
      </c>
      <c r="R85" s="113" t="s">
        <v>880</v>
      </c>
      <c r="S85" s="113" t="s">
        <v>524</v>
      </c>
      <c r="T85" s="113" t="s">
        <v>525</v>
      </c>
      <c r="U85" s="114">
        <v>0</v>
      </c>
      <c r="V85" s="115">
        <v>44505</v>
      </c>
      <c r="W85" s="115">
        <v>44505</v>
      </c>
      <c r="X85" s="113" t="s">
        <v>526</v>
      </c>
      <c r="Y85" s="113" t="s">
        <v>527</v>
      </c>
      <c r="Z85" s="113" t="s">
        <v>528</v>
      </c>
      <c r="AA85" s="116"/>
      <c r="AB85" s="116"/>
      <c r="AC85" s="113" t="s">
        <v>528</v>
      </c>
      <c r="AD85" s="113" t="s">
        <v>810</v>
      </c>
      <c r="AE85" s="114">
        <v>0</v>
      </c>
      <c r="AF85" s="116"/>
      <c r="AG85" s="114">
        <v>0</v>
      </c>
      <c r="AH85" s="114">
        <v>80000</v>
      </c>
      <c r="AI85" s="114">
        <v>0</v>
      </c>
      <c r="AJ85" s="114">
        <v>80000</v>
      </c>
      <c r="AK85" s="113" t="s">
        <v>528</v>
      </c>
      <c r="AL85" s="113" t="s">
        <v>528</v>
      </c>
      <c r="AM85" s="113" t="s">
        <v>530</v>
      </c>
      <c r="AN85" s="113" t="s">
        <v>881</v>
      </c>
      <c r="AO85" s="114">
        <v>0</v>
      </c>
      <c r="AP85" s="113" t="s">
        <v>532</v>
      </c>
    </row>
    <row r="86" spans="1:42" x14ac:dyDescent="0.25">
      <c r="A86" s="113" t="s">
        <v>882</v>
      </c>
      <c r="B86" s="114">
        <v>80000</v>
      </c>
      <c r="C86" s="113" t="s">
        <v>570</v>
      </c>
      <c r="D86" s="113" t="s">
        <v>517</v>
      </c>
      <c r="E86" s="113" t="s">
        <v>518</v>
      </c>
      <c r="F86" s="113" t="s">
        <v>519</v>
      </c>
      <c r="G86" s="113" t="s">
        <v>520</v>
      </c>
      <c r="H86" s="113" t="s">
        <v>882</v>
      </c>
      <c r="I86" s="114">
        <v>80000</v>
      </c>
      <c r="J86" s="113" t="s">
        <v>34</v>
      </c>
      <c r="K86" s="114">
        <v>0</v>
      </c>
      <c r="L86" s="114">
        <v>0</v>
      </c>
      <c r="M86" s="115">
        <v>44335</v>
      </c>
      <c r="N86" s="115">
        <v>44335</v>
      </c>
      <c r="O86" s="115">
        <v>44335</v>
      </c>
      <c r="P86" s="116"/>
      <c r="Q86" s="113" t="s">
        <v>883</v>
      </c>
      <c r="R86" s="113" t="s">
        <v>884</v>
      </c>
      <c r="S86" s="113" t="s">
        <v>524</v>
      </c>
      <c r="T86" s="113" t="s">
        <v>525</v>
      </c>
      <c r="U86" s="114">
        <v>0</v>
      </c>
      <c r="V86" s="115">
        <v>44505</v>
      </c>
      <c r="W86" s="115">
        <v>44505</v>
      </c>
      <c r="X86" s="113" t="s">
        <v>526</v>
      </c>
      <c r="Y86" s="113" t="s">
        <v>527</v>
      </c>
      <c r="Z86" s="113" t="s">
        <v>528</v>
      </c>
      <c r="AA86" s="116"/>
      <c r="AB86" s="116"/>
      <c r="AC86" s="113" t="s">
        <v>528</v>
      </c>
      <c r="AD86" s="113" t="s">
        <v>536</v>
      </c>
      <c r="AE86" s="114">
        <v>0</v>
      </c>
      <c r="AF86" s="116"/>
      <c r="AG86" s="114">
        <v>0</v>
      </c>
      <c r="AH86" s="114">
        <v>80000</v>
      </c>
      <c r="AI86" s="114">
        <v>0</v>
      </c>
      <c r="AJ86" s="114">
        <v>80000</v>
      </c>
      <c r="AK86" s="113" t="s">
        <v>528</v>
      </c>
      <c r="AL86" s="113" t="s">
        <v>528</v>
      </c>
      <c r="AM86" s="113" t="s">
        <v>530</v>
      </c>
      <c r="AN86" s="113" t="s">
        <v>885</v>
      </c>
      <c r="AO86" s="114">
        <v>0</v>
      </c>
      <c r="AP86" s="113" t="s">
        <v>532</v>
      </c>
    </row>
    <row r="87" spans="1:42" x14ac:dyDescent="0.25">
      <c r="A87" s="113" t="s">
        <v>886</v>
      </c>
      <c r="B87" s="114">
        <v>80000</v>
      </c>
      <c r="C87" s="113" t="s">
        <v>570</v>
      </c>
      <c r="D87" s="113" t="s">
        <v>517</v>
      </c>
      <c r="E87" s="113" t="s">
        <v>518</v>
      </c>
      <c r="F87" s="113" t="s">
        <v>519</v>
      </c>
      <c r="G87" s="113" t="s">
        <v>520</v>
      </c>
      <c r="H87" s="113" t="s">
        <v>886</v>
      </c>
      <c r="I87" s="114">
        <v>80000</v>
      </c>
      <c r="J87" s="113" t="s">
        <v>34</v>
      </c>
      <c r="K87" s="114">
        <v>0</v>
      </c>
      <c r="L87" s="114">
        <v>0</v>
      </c>
      <c r="M87" s="115">
        <v>44335</v>
      </c>
      <c r="N87" s="115">
        <v>44335</v>
      </c>
      <c r="O87" s="115">
        <v>44335</v>
      </c>
      <c r="P87" s="116"/>
      <c r="Q87" s="113" t="s">
        <v>887</v>
      </c>
      <c r="R87" s="113" t="s">
        <v>888</v>
      </c>
      <c r="S87" s="113" t="s">
        <v>524</v>
      </c>
      <c r="T87" s="113" t="s">
        <v>525</v>
      </c>
      <c r="U87" s="114">
        <v>0</v>
      </c>
      <c r="V87" s="115">
        <v>44505</v>
      </c>
      <c r="W87" s="115">
        <v>44505</v>
      </c>
      <c r="X87" s="113" t="s">
        <v>526</v>
      </c>
      <c r="Y87" s="113" t="s">
        <v>527</v>
      </c>
      <c r="Z87" s="113" t="s">
        <v>528</v>
      </c>
      <c r="AA87" s="116"/>
      <c r="AB87" s="116"/>
      <c r="AC87" s="113" t="s">
        <v>528</v>
      </c>
      <c r="AD87" s="113" t="s">
        <v>536</v>
      </c>
      <c r="AE87" s="114">
        <v>0</v>
      </c>
      <c r="AF87" s="116"/>
      <c r="AG87" s="114">
        <v>0</v>
      </c>
      <c r="AH87" s="114">
        <v>80000</v>
      </c>
      <c r="AI87" s="114">
        <v>0</v>
      </c>
      <c r="AJ87" s="114">
        <v>80000</v>
      </c>
      <c r="AK87" s="113" t="s">
        <v>528</v>
      </c>
      <c r="AL87" s="113" t="s">
        <v>528</v>
      </c>
      <c r="AM87" s="113" t="s">
        <v>530</v>
      </c>
      <c r="AN87" s="113" t="s">
        <v>889</v>
      </c>
      <c r="AO87" s="114">
        <v>0</v>
      </c>
      <c r="AP87" s="113" t="s">
        <v>532</v>
      </c>
    </row>
    <row r="88" spans="1:42" x14ac:dyDescent="0.25">
      <c r="A88" s="113" t="s">
        <v>890</v>
      </c>
      <c r="B88" s="114">
        <v>80000</v>
      </c>
      <c r="C88" s="113" t="s">
        <v>570</v>
      </c>
      <c r="D88" s="113" t="s">
        <v>517</v>
      </c>
      <c r="E88" s="113" t="s">
        <v>518</v>
      </c>
      <c r="F88" s="113" t="s">
        <v>519</v>
      </c>
      <c r="G88" s="113" t="s">
        <v>520</v>
      </c>
      <c r="H88" s="113" t="s">
        <v>890</v>
      </c>
      <c r="I88" s="114">
        <v>80000</v>
      </c>
      <c r="J88" s="113" t="s">
        <v>34</v>
      </c>
      <c r="K88" s="114">
        <v>0</v>
      </c>
      <c r="L88" s="114">
        <v>0</v>
      </c>
      <c r="M88" s="115">
        <v>44336</v>
      </c>
      <c r="N88" s="115">
        <v>44336</v>
      </c>
      <c r="O88" s="115">
        <v>44336</v>
      </c>
      <c r="P88" s="116"/>
      <c r="Q88" s="113" t="s">
        <v>891</v>
      </c>
      <c r="R88" s="113" t="s">
        <v>892</v>
      </c>
      <c r="S88" s="113" t="s">
        <v>524</v>
      </c>
      <c r="T88" s="113" t="s">
        <v>525</v>
      </c>
      <c r="U88" s="114">
        <v>0</v>
      </c>
      <c r="V88" s="115">
        <v>44505</v>
      </c>
      <c r="W88" s="115">
        <v>44505</v>
      </c>
      <c r="X88" s="113" t="s">
        <v>526</v>
      </c>
      <c r="Y88" s="113" t="s">
        <v>527</v>
      </c>
      <c r="Z88" s="113" t="s">
        <v>528</v>
      </c>
      <c r="AA88" s="116"/>
      <c r="AB88" s="116"/>
      <c r="AC88" s="113" t="s">
        <v>528</v>
      </c>
      <c r="AD88" s="113" t="s">
        <v>536</v>
      </c>
      <c r="AE88" s="114">
        <v>0</v>
      </c>
      <c r="AF88" s="116"/>
      <c r="AG88" s="114">
        <v>0</v>
      </c>
      <c r="AH88" s="114">
        <v>80000</v>
      </c>
      <c r="AI88" s="114">
        <v>0</v>
      </c>
      <c r="AJ88" s="114">
        <v>80000</v>
      </c>
      <c r="AK88" s="113" t="s">
        <v>528</v>
      </c>
      <c r="AL88" s="113" t="s">
        <v>528</v>
      </c>
      <c r="AM88" s="113" t="s">
        <v>530</v>
      </c>
      <c r="AN88" s="113" t="s">
        <v>893</v>
      </c>
      <c r="AO88" s="114">
        <v>0</v>
      </c>
      <c r="AP88" s="113" t="s">
        <v>532</v>
      </c>
    </row>
    <row r="89" spans="1:42" x14ac:dyDescent="0.25">
      <c r="A89" s="113" t="s">
        <v>894</v>
      </c>
      <c r="B89" s="114">
        <v>80000</v>
      </c>
      <c r="C89" s="113" t="s">
        <v>516</v>
      </c>
      <c r="D89" s="113" t="s">
        <v>517</v>
      </c>
      <c r="E89" s="113" t="s">
        <v>518</v>
      </c>
      <c r="F89" s="113" t="s">
        <v>519</v>
      </c>
      <c r="G89" s="113" t="s">
        <v>520</v>
      </c>
      <c r="H89" s="113" t="s">
        <v>894</v>
      </c>
      <c r="I89" s="114">
        <v>80000</v>
      </c>
      <c r="J89" s="113" t="s">
        <v>34</v>
      </c>
      <c r="K89" s="114">
        <v>0</v>
      </c>
      <c r="L89" s="114">
        <v>0</v>
      </c>
      <c r="M89" s="115">
        <v>44336</v>
      </c>
      <c r="N89" s="115">
        <v>44336</v>
      </c>
      <c r="O89" s="115">
        <v>44336</v>
      </c>
      <c r="P89" s="116"/>
      <c r="Q89" s="113" t="s">
        <v>895</v>
      </c>
      <c r="R89" s="113" t="s">
        <v>896</v>
      </c>
      <c r="S89" s="113" t="s">
        <v>524</v>
      </c>
      <c r="T89" s="113" t="s">
        <v>525</v>
      </c>
      <c r="U89" s="114">
        <v>0</v>
      </c>
      <c r="V89" s="115">
        <v>44505</v>
      </c>
      <c r="W89" s="115">
        <v>44505</v>
      </c>
      <c r="X89" s="113" t="s">
        <v>526</v>
      </c>
      <c r="Y89" s="113" t="s">
        <v>527</v>
      </c>
      <c r="Z89" s="113" t="s">
        <v>528</v>
      </c>
      <c r="AA89" s="116"/>
      <c r="AB89" s="116"/>
      <c r="AC89" s="113" t="s">
        <v>528</v>
      </c>
      <c r="AD89" s="113" t="s">
        <v>810</v>
      </c>
      <c r="AE89" s="114">
        <v>0</v>
      </c>
      <c r="AF89" s="116"/>
      <c r="AG89" s="114">
        <v>0</v>
      </c>
      <c r="AH89" s="114">
        <v>80000</v>
      </c>
      <c r="AI89" s="114">
        <v>0</v>
      </c>
      <c r="AJ89" s="114">
        <v>80000</v>
      </c>
      <c r="AK89" s="113" t="s">
        <v>528</v>
      </c>
      <c r="AL89" s="113" t="s">
        <v>528</v>
      </c>
      <c r="AM89" s="113" t="s">
        <v>530</v>
      </c>
      <c r="AN89" s="113" t="s">
        <v>897</v>
      </c>
      <c r="AO89" s="114">
        <v>0</v>
      </c>
      <c r="AP89" s="113" t="s">
        <v>532</v>
      </c>
    </row>
    <row r="90" spans="1:42" x14ac:dyDescent="0.25">
      <c r="A90" s="113" t="s">
        <v>898</v>
      </c>
      <c r="B90" s="114">
        <v>80000</v>
      </c>
      <c r="C90" s="113" t="s">
        <v>516</v>
      </c>
      <c r="D90" s="113" t="s">
        <v>517</v>
      </c>
      <c r="E90" s="113" t="s">
        <v>518</v>
      </c>
      <c r="F90" s="113" t="s">
        <v>519</v>
      </c>
      <c r="G90" s="113" t="s">
        <v>520</v>
      </c>
      <c r="H90" s="113" t="s">
        <v>898</v>
      </c>
      <c r="I90" s="114">
        <v>80000</v>
      </c>
      <c r="J90" s="113" t="s">
        <v>34</v>
      </c>
      <c r="K90" s="114">
        <v>0</v>
      </c>
      <c r="L90" s="114">
        <v>0</v>
      </c>
      <c r="M90" s="115">
        <v>44336</v>
      </c>
      <c r="N90" s="115">
        <v>44336</v>
      </c>
      <c r="O90" s="115">
        <v>44336</v>
      </c>
      <c r="P90" s="116"/>
      <c r="Q90" s="113" t="s">
        <v>899</v>
      </c>
      <c r="R90" s="113" t="s">
        <v>900</v>
      </c>
      <c r="S90" s="113" t="s">
        <v>524</v>
      </c>
      <c r="T90" s="113" t="s">
        <v>525</v>
      </c>
      <c r="U90" s="114">
        <v>0</v>
      </c>
      <c r="V90" s="115">
        <v>44505</v>
      </c>
      <c r="W90" s="115">
        <v>44505</v>
      </c>
      <c r="X90" s="113" t="s">
        <v>526</v>
      </c>
      <c r="Y90" s="113" t="s">
        <v>527</v>
      </c>
      <c r="Z90" s="113" t="s">
        <v>528</v>
      </c>
      <c r="AA90" s="116"/>
      <c r="AB90" s="116"/>
      <c r="AC90" s="113" t="s">
        <v>528</v>
      </c>
      <c r="AD90" s="113" t="s">
        <v>810</v>
      </c>
      <c r="AE90" s="114">
        <v>0</v>
      </c>
      <c r="AF90" s="116"/>
      <c r="AG90" s="114">
        <v>0</v>
      </c>
      <c r="AH90" s="114">
        <v>80000</v>
      </c>
      <c r="AI90" s="114">
        <v>0</v>
      </c>
      <c r="AJ90" s="114">
        <v>80000</v>
      </c>
      <c r="AK90" s="113" t="s">
        <v>528</v>
      </c>
      <c r="AL90" s="113" t="s">
        <v>528</v>
      </c>
      <c r="AM90" s="113" t="s">
        <v>530</v>
      </c>
      <c r="AN90" s="113" t="s">
        <v>901</v>
      </c>
      <c r="AO90" s="114">
        <v>0</v>
      </c>
      <c r="AP90" s="113" t="s">
        <v>532</v>
      </c>
    </row>
    <row r="91" spans="1:42" x14ac:dyDescent="0.25">
      <c r="A91" s="113" t="s">
        <v>902</v>
      </c>
      <c r="B91" s="114">
        <v>80000</v>
      </c>
      <c r="C91" s="113" t="s">
        <v>516</v>
      </c>
      <c r="D91" s="113" t="s">
        <v>517</v>
      </c>
      <c r="E91" s="113" t="s">
        <v>518</v>
      </c>
      <c r="F91" s="113" t="s">
        <v>519</v>
      </c>
      <c r="G91" s="113" t="s">
        <v>520</v>
      </c>
      <c r="H91" s="113" t="s">
        <v>902</v>
      </c>
      <c r="I91" s="114">
        <v>80000</v>
      </c>
      <c r="J91" s="113" t="s">
        <v>34</v>
      </c>
      <c r="K91" s="114">
        <v>0</v>
      </c>
      <c r="L91" s="114">
        <v>0</v>
      </c>
      <c r="M91" s="115">
        <v>44336</v>
      </c>
      <c r="N91" s="115">
        <v>44336</v>
      </c>
      <c r="O91" s="115">
        <v>44336</v>
      </c>
      <c r="P91" s="116"/>
      <c r="Q91" s="113" t="s">
        <v>903</v>
      </c>
      <c r="R91" s="113" t="s">
        <v>904</v>
      </c>
      <c r="S91" s="113" t="s">
        <v>524</v>
      </c>
      <c r="T91" s="113" t="s">
        <v>525</v>
      </c>
      <c r="U91" s="114">
        <v>0</v>
      </c>
      <c r="V91" s="115">
        <v>44505</v>
      </c>
      <c r="W91" s="115">
        <v>44505</v>
      </c>
      <c r="X91" s="113" t="s">
        <v>526</v>
      </c>
      <c r="Y91" s="113" t="s">
        <v>527</v>
      </c>
      <c r="Z91" s="113" t="s">
        <v>528</v>
      </c>
      <c r="AA91" s="116"/>
      <c r="AB91" s="116"/>
      <c r="AC91" s="113" t="s">
        <v>528</v>
      </c>
      <c r="AD91" s="113" t="s">
        <v>810</v>
      </c>
      <c r="AE91" s="114">
        <v>0</v>
      </c>
      <c r="AF91" s="116"/>
      <c r="AG91" s="114">
        <v>0</v>
      </c>
      <c r="AH91" s="114">
        <v>80000</v>
      </c>
      <c r="AI91" s="114">
        <v>0</v>
      </c>
      <c r="AJ91" s="114">
        <v>80000</v>
      </c>
      <c r="AK91" s="113" t="s">
        <v>528</v>
      </c>
      <c r="AL91" s="113" t="s">
        <v>528</v>
      </c>
      <c r="AM91" s="113" t="s">
        <v>530</v>
      </c>
      <c r="AN91" s="113" t="s">
        <v>905</v>
      </c>
      <c r="AO91" s="114">
        <v>0</v>
      </c>
      <c r="AP91" s="113" t="s">
        <v>532</v>
      </c>
    </row>
    <row r="92" spans="1:42" x14ac:dyDescent="0.25">
      <c r="A92" s="113" t="s">
        <v>906</v>
      </c>
      <c r="B92" s="114">
        <v>80000</v>
      </c>
      <c r="C92" s="113" t="s">
        <v>516</v>
      </c>
      <c r="D92" s="113" t="s">
        <v>517</v>
      </c>
      <c r="E92" s="113" t="s">
        <v>518</v>
      </c>
      <c r="F92" s="113" t="s">
        <v>519</v>
      </c>
      <c r="G92" s="113" t="s">
        <v>520</v>
      </c>
      <c r="H92" s="113" t="s">
        <v>906</v>
      </c>
      <c r="I92" s="114">
        <v>80000</v>
      </c>
      <c r="J92" s="113" t="s">
        <v>34</v>
      </c>
      <c r="K92" s="114">
        <v>0</v>
      </c>
      <c r="L92" s="114">
        <v>0</v>
      </c>
      <c r="M92" s="115">
        <v>44341</v>
      </c>
      <c r="N92" s="115">
        <v>44341</v>
      </c>
      <c r="O92" s="115">
        <v>44341</v>
      </c>
      <c r="P92" s="116"/>
      <c r="Q92" s="113" t="s">
        <v>907</v>
      </c>
      <c r="R92" s="113" t="s">
        <v>908</v>
      </c>
      <c r="S92" s="113" t="s">
        <v>909</v>
      </c>
      <c r="T92" s="113" t="s">
        <v>525</v>
      </c>
      <c r="U92" s="114">
        <v>0</v>
      </c>
      <c r="V92" s="115">
        <v>44627</v>
      </c>
      <c r="W92" s="115">
        <v>44627</v>
      </c>
      <c r="X92" s="113" t="s">
        <v>526</v>
      </c>
      <c r="Y92" s="113" t="s">
        <v>527</v>
      </c>
      <c r="Z92" s="113" t="s">
        <v>528</v>
      </c>
      <c r="AA92" s="116"/>
      <c r="AB92" s="116"/>
      <c r="AC92" s="113" t="s">
        <v>528</v>
      </c>
      <c r="AD92" s="113" t="s">
        <v>910</v>
      </c>
      <c r="AE92" s="114">
        <v>0</v>
      </c>
      <c r="AF92" s="116"/>
      <c r="AG92" s="114">
        <v>0</v>
      </c>
      <c r="AH92" s="114">
        <v>80000</v>
      </c>
      <c r="AI92" s="114">
        <v>0</v>
      </c>
      <c r="AJ92" s="114">
        <v>80000</v>
      </c>
      <c r="AK92" s="113" t="s">
        <v>528</v>
      </c>
      <c r="AL92" s="113" t="s">
        <v>528</v>
      </c>
      <c r="AM92" s="113" t="s">
        <v>530</v>
      </c>
      <c r="AN92" s="113" t="s">
        <v>911</v>
      </c>
      <c r="AO92" s="114">
        <v>0</v>
      </c>
      <c r="AP92" s="113" t="s">
        <v>532</v>
      </c>
    </row>
    <row r="93" spans="1:42" x14ac:dyDescent="0.25">
      <c r="A93" s="113" t="s">
        <v>912</v>
      </c>
      <c r="B93" s="114">
        <v>80000</v>
      </c>
      <c r="C93" s="113" t="s">
        <v>516</v>
      </c>
      <c r="D93" s="113" t="s">
        <v>517</v>
      </c>
      <c r="E93" s="113" t="s">
        <v>518</v>
      </c>
      <c r="F93" s="113" t="s">
        <v>519</v>
      </c>
      <c r="G93" s="113" t="s">
        <v>520</v>
      </c>
      <c r="H93" s="113" t="s">
        <v>912</v>
      </c>
      <c r="I93" s="114">
        <v>80000</v>
      </c>
      <c r="J93" s="113" t="s">
        <v>34</v>
      </c>
      <c r="K93" s="114">
        <v>0</v>
      </c>
      <c r="L93" s="114">
        <v>0</v>
      </c>
      <c r="M93" s="115">
        <v>44342</v>
      </c>
      <c r="N93" s="115">
        <v>44342</v>
      </c>
      <c r="O93" s="115">
        <v>44342</v>
      </c>
      <c r="P93" s="116"/>
      <c r="Q93" s="113" t="s">
        <v>913</v>
      </c>
      <c r="R93" s="113" t="s">
        <v>914</v>
      </c>
      <c r="S93" s="113" t="s">
        <v>524</v>
      </c>
      <c r="T93" s="113" t="s">
        <v>525</v>
      </c>
      <c r="U93" s="114">
        <v>0</v>
      </c>
      <c r="V93" s="115">
        <v>44505</v>
      </c>
      <c r="W93" s="115">
        <v>44505</v>
      </c>
      <c r="X93" s="113" t="s">
        <v>526</v>
      </c>
      <c r="Y93" s="113" t="s">
        <v>527</v>
      </c>
      <c r="Z93" s="113" t="s">
        <v>528</v>
      </c>
      <c r="AA93" s="116"/>
      <c r="AB93" s="116"/>
      <c r="AC93" s="113" t="s">
        <v>528</v>
      </c>
      <c r="AD93" s="113" t="s">
        <v>810</v>
      </c>
      <c r="AE93" s="114">
        <v>0</v>
      </c>
      <c r="AF93" s="116"/>
      <c r="AG93" s="114">
        <v>0</v>
      </c>
      <c r="AH93" s="114">
        <v>80000</v>
      </c>
      <c r="AI93" s="114">
        <v>0</v>
      </c>
      <c r="AJ93" s="114">
        <v>80000</v>
      </c>
      <c r="AK93" s="113" t="s">
        <v>528</v>
      </c>
      <c r="AL93" s="113" t="s">
        <v>528</v>
      </c>
      <c r="AM93" s="113" t="s">
        <v>530</v>
      </c>
      <c r="AN93" s="113" t="s">
        <v>915</v>
      </c>
      <c r="AO93" s="114">
        <v>0</v>
      </c>
      <c r="AP93" s="113" t="s">
        <v>532</v>
      </c>
    </row>
    <row r="94" spans="1:42" x14ac:dyDescent="0.25">
      <c r="A94" s="113" t="s">
        <v>916</v>
      </c>
      <c r="B94" s="114">
        <v>80000</v>
      </c>
      <c r="C94" s="113" t="s">
        <v>570</v>
      </c>
      <c r="D94" s="113" t="s">
        <v>517</v>
      </c>
      <c r="E94" s="113" t="s">
        <v>518</v>
      </c>
      <c r="F94" s="113" t="s">
        <v>519</v>
      </c>
      <c r="G94" s="113" t="s">
        <v>520</v>
      </c>
      <c r="H94" s="113" t="s">
        <v>916</v>
      </c>
      <c r="I94" s="114">
        <v>80000</v>
      </c>
      <c r="J94" s="113" t="s">
        <v>34</v>
      </c>
      <c r="K94" s="114">
        <v>0</v>
      </c>
      <c r="L94" s="114">
        <v>0</v>
      </c>
      <c r="M94" s="115">
        <v>44342</v>
      </c>
      <c r="N94" s="115">
        <v>44342</v>
      </c>
      <c r="O94" s="115">
        <v>44342</v>
      </c>
      <c r="P94" s="116"/>
      <c r="Q94" s="113" t="s">
        <v>917</v>
      </c>
      <c r="R94" s="113" t="s">
        <v>918</v>
      </c>
      <c r="S94" s="113" t="s">
        <v>524</v>
      </c>
      <c r="T94" s="113" t="s">
        <v>525</v>
      </c>
      <c r="U94" s="114">
        <v>0</v>
      </c>
      <c r="V94" s="115">
        <v>44505</v>
      </c>
      <c r="W94" s="115">
        <v>44505</v>
      </c>
      <c r="X94" s="113" t="s">
        <v>526</v>
      </c>
      <c r="Y94" s="113" t="s">
        <v>527</v>
      </c>
      <c r="Z94" s="113" t="s">
        <v>528</v>
      </c>
      <c r="AA94" s="116"/>
      <c r="AB94" s="116"/>
      <c r="AC94" s="113" t="s">
        <v>528</v>
      </c>
      <c r="AD94" s="113" t="s">
        <v>536</v>
      </c>
      <c r="AE94" s="114">
        <v>0</v>
      </c>
      <c r="AF94" s="116"/>
      <c r="AG94" s="114">
        <v>0</v>
      </c>
      <c r="AH94" s="114">
        <v>80000</v>
      </c>
      <c r="AI94" s="114">
        <v>0</v>
      </c>
      <c r="AJ94" s="114">
        <v>80000</v>
      </c>
      <c r="AK94" s="113" t="s">
        <v>528</v>
      </c>
      <c r="AL94" s="113" t="s">
        <v>528</v>
      </c>
      <c r="AM94" s="113" t="s">
        <v>530</v>
      </c>
      <c r="AN94" s="113" t="s">
        <v>919</v>
      </c>
      <c r="AO94" s="114">
        <v>0</v>
      </c>
      <c r="AP94" s="113" t="s">
        <v>532</v>
      </c>
    </row>
    <row r="95" spans="1:42" x14ac:dyDescent="0.25">
      <c r="A95" s="113" t="s">
        <v>920</v>
      </c>
      <c r="B95" s="114">
        <v>80000</v>
      </c>
      <c r="C95" s="113" t="s">
        <v>516</v>
      </c>
      <c r="D95" s="113" t="s">
        <v>517</v>
      </c>
      <c r="E95" s="113" t="s">
        <v>518</v>
      </c>
      <c r="F95" s="113" t="s">
        <v>519</v>
      </c>
      <c r="G95" s="113" t="s">
        <v>520</v>
      </c>
      <c r="H95" s="113" t="s">
        <v>920</v>
      </c>
      <c r="I95" s="114">
        <v>80000</v>
      </c>
      <c r="J95" s="113" t="s">
        <v>34</v>
      </c>
      <c r="K95" s="114">
        <v>0</v>
      </c>
      <c r="L95" s="114">
        <v>0</v>
      </c>
      <c r="M95" s="115">
        <v>44342</v>
      </c>
      <c r="N95" s="115">
        <v>44342</v>
      </c>
      <c r="O95" s="115">
        <v>44342</v>
      </c>
      <c r="P95" s="116"/>
      <c r="Q95" s="113" t="s">
        <v>921</v>
      </c>
      <c r="R95" s="113" t="s">
        <v>922</v>
      </c>
      <c r="S95" s="113" t="s">
        <v>524</v>
      </c>
      <c r="T95" s="113" t="s">
        <v>525</v>
      </c>
      <c r="U95" s="114">
        <v>0</v>
      </c>
      <c r="V95" s="115">
        <v>44630</v>
      </c>
      <c r="W95" s="115">
        <v>44630</v>
      </c>
      <c r="X95" s="113" t="s">
        <v>526</v>
      </c>
      <c r="Y95" s="113" t="s">
        <v>527</v>
      </c>
      <c r="Z95" s="113" t="s">
        <v>528</v>
      </c>
      <c r="AA95" s="116"/>
      <c r="AB95" s="116"/>
      <c r="AC95" s="113" t="s">
        <v>528</v>
      </c>
      <c r="AD95" s="113" t="s">
        <v>923</v>
      </c>
      <c r="AE95" s="114">
        <v>0</v>
      </c>
      <c r="AF95" s="116"/>
      <c r="AG95" s="114">
        <v>0</v>
      </c>
      <c r="AH95" s="114">
        <v>80000</v>
      </c>
      <c r="AI95" s="114">
        <v>0</v>
      </c>
      <c r="AJ95" s="114">
        <v>80000</v>
      </c>
      <c r="AK95" s="113" t="s">
        <v>528</v>
      </c>
      <c r="AL95" s="113" t="s">
        <v>528</v>
      </c>
      <c r="AM95" s="113" t="s">
        <v>530</v>
      </c>
      <c r="AN95" s="113" t="s">
        <v>924</v>
      </c>
      <c r="AO95" s="114">
        <v>0</v>
      </c>
      <c r="AP95" s="113" t="s">
        <v>532</v>
      </c>
    </row>
    <row r="96" spans="1:42" x14ac:dyDescent="0.25">
      <c r="A96" s="113" t="s">
        <v>925</v>
      </c>
      <c r="B96" s="114">
        <v>80000</v>
      </c>
      <c r="C96" s="113" t="s">
        <v>570</v>
      </c>
      <c r="D96" s="113" t="s">
        <v>517</v>
      </c>
      <c r="E96" s="113" t="s">
        <v>518</v>
      </c>
      <c r="F96" s="113" t="s">
        <v>519</v>
      </c>
      <c r="G96" s="113" t="s">
        <v>520</v>
      </c>
      <c r="H96" s="113" t="s">
        <v>925</v>
      </c>
      <c r="I96" s="114">
        <v>80000</v>
      </c>
      <c r="J96" s="113" t="s">
        <v>34</v>
      </c>
      <c r="K96" s="114">
        <v>0</v>
      </c>
      <c r="L96" s="114">
        <v>0</v>
      </c>
      <c r="M96" s="115">
        <v>44343</v>
      </c>
      <c r="N96" s="115">
        <v>44343</v>
      </c>
      <c r="O96" s="115">
        <v>44343</v>
      </c>
      <c r="P96" s="116"/>
      <c r="Q96" s="113" t="s">
        <v>926</v>
      </c>
      <c r="R96" s="113" t="s">
        <v>927</v>
      </c>
      <c r="S96" s="113" t="s">
        <v>524</v>
      </c>
      <c r="T96" s="113" t="s">
        <v>525</v>
      </c>
      <c r="U96" s="114">
        <v>0</v>
      </c>
      <c r="V96" s="115">
        <v>44505</v>
      </c>
      <c r="W96" s="115">
        <v>44505</v>
      </c>
      <c r="X96" s="113" t="s">
        <v>526</v>
      </c>
      <c r="Y96" s="113" t="s">
        <v>527</v>
      </c>
      <c r="Z96" s="113" t="s">
        <v>528</v>
      </c>
      <c r="AA96" s="116"/>
      <c r="AB96" s="116"/>
      <c r="AC96" s="113" t="s">
        <v>528</v>
      </c>
      <c r="AD96" s="113" t="s">
        <v>536</v>
      </c>
      <c r="AE96" s="114">
        <v>0</v>
      </c>
      <c r="AF96" s="116"/>
      <c r="AG96" s="114">
        <v>0</v>
      </c>
      <c r="AH96" s="114">
        <v>80000</v>
      </c>
      <c r="AI96" s="114">
        <v>0</v>
      </c>
      <c r="AJ96" s="114">
        <v>80000</v>
      </c>
      <c r="AK96" s="113" t="s">
        <v>528</v>
      </c>
      <c r="AL96" s="113" t="s">
        <v>528</v>
      </c>
      <c r="AM96" s="113" t="s">
        <v>530</v>
      </c>
      <c r="AN96" s="113" t="s">
        <v>928</v>
      </c>
      <c r="AO96" s="114">
        <v>0</v>
      </c>
      <c r="AP96" s="113" t="s">
        <v>532</v>
      </c>
    </row>
    <row r="97" spans="1:42" x14ac:dyDescent="0.25">
      <c r="A97" s="113" t="s">
        <v>929</v>
      </c>
      <c r="B97" s="114">
        <v>80000</v>
      </c>
      <c r="C97" s="113" t="s">
        <v>516</v>
      </c>
      <c r="D97" s="113" t="s">
        <v>517</v>
      </c>
      <c r="E97" s="113" t="s">
        <v>518</v>
      </c>
      <c r="F97" s="113" t="s">
        <v>519</v>
      </c>
      <c r="G97" s="113" t="s">
        <v>520</v>
      </c>
      <c r="H97" s="113" t="s">
        <v>929</v>
      </c>
      <c r="I97" s="114">
        <v>80000</v>
      </c>
      <c r="J97" s="113" t="s">
        <v>34</v>
      </c>
      <c r="K97" s="114">
        <v>0</v>
      </c>
      <c r="L97" s="114">
        <v>0</v>
      </c>
      <c r="M97" s="115">
        <v>44343</v>
      </c>
      <c r="N97" s="115">
        <v>44343</v>
      </c>
      <c r="O97" s="115">
        <v>44343</v>
      </c>
      <c r="P97" s="116"/>
      <c r="Q97" s="113" t="s">
        <v>930</v>
      </c>
      <c r="R97" s="113" t="s">
        <v>931</v>
      </c>
      <c r="S97" s="113" t="s">
        <v>524</v>
      </c>
      <c r="T97" s="113" t="s">
        <v>525</v>
      </c>
      <c r="U97" s="114">
        <v>0</v>
      </c>
      <c r="V97" s="115">
        <v>44630</v>
      </c>
      <c r="W97" s="115">
        <v>44630</v>
      </c>
      <c r="X97" s="113" t="s">
        <v>526</v>
      </c>
      <c r="Y97" s="113" t="s">
        <v>527</v>
      </c>
      <c r="Z97" s="113" t="s">
        <v>528</v>
      </c>
      <c r="AA97" s="116"/>
      <c r="AB97" s="116"/>
      <c r="AC97" s="113" t="s">
        <v>528</v>
      </c>
      <c r="AD97" s="113" t="s">
        <v>923</v>
      </c>
      <c r="AE97" s="114">
        <v>0</v>
      </c>
      <c r="AF97" s="116"/>
      <c r="AG97" s="114">
        <v>0</v>
      </c>
      <c r="AH97" s="114">
        <v>80000</v>
      </c>
      <c r="AI97" s="114">
        <v>0</v>
      </c>
      <c r="AJ97" s="114">
        <v>80000</v>
      </c>
      <c r="AK97" s="113" t="s">
        <v>528</v>
      </c>
      <c r="AL97" s="113" t="s">
        <v>528</v>
      </c>
      <c r="AM97" s="113" t="s">
        <v>530</v>
      </c>
      <c r="AN97" s="113" t="s">
        <v>932</v>
      </c>
      <c r="AO97" s="114">
        <v>0</v>
      </c>
      <c r="AP97" s="113" t="s">
        <v>532</v>
      </c>
    </row>
    <row r="98" spans="1:42" x14ac:dyDescent="0.25">
      <c r="A98" s="113" t="s">
        <v>933</v>
      </c>
      <c r="B98" s="114">
        <v>80000</v>
      </c>
      <c r="C98" s="113" t="s">
        <v>570</v>
      </c>
      <c r="D98" s="113" t="s">
        <v>517</v>
      </c>
      <c r="E98" s="113" t="s">
        <v>518</v>
      </c>
      <c r="F98" s="113" t="s">
        <v>519</v>
      </c>
      <c r="G98" s="113" t="s">
        <v>520</v>
      </c>
      <c r="H98" s="113" t="s">
        <v>933</v>
      </c>
      <c r="I98" s="114">
        <v>80000</v>
      </c>
      <c r="J98" s="113" t="s">
        <v>34</v>
      </c>
      <c r="K98" s="114">
        <v>0</v>
      </c>
      <c r="L98" s="114">
        <v>0</v>
      </c>
      <c r="M98" s="115">
        <v>44343</v>
      </c>
      <c r="N98" s="115">
        <v>44343</v>
      </c>
      <c r="O98" s="115">
        <v>44343</v>
      </c>
      <c r="P98" s="116"/>
      <c r="Q98" s="113" t="s">
        <v>934</v>
      </c>
      <c r="R98" s="113" t="s">
        <v>935</v>
      </c>
      <c r="S98" s="113" t="s">
        <v>524</v>
      </c>
      <c r="T98" s="113" t="s">
        <v>525</v>
      </c>
      <c r="U98" s="114">
        <v>0</v>
      </c>
      <c r="V98" s="115">
        <v>44505</v>
      </c>
      <c r="W98" s="115">
        <v>44505</v>
      </c>
      <c r="X98" s="113" t="s">
        <v>526</v>
      </c>
      <c r="Y98" s="113" t="s">
        <v>527</v>
      </c>
      <c r="Z98" s="113" t="s">
        <v>528</v>
      </c>
      <c r="AA98" s="116"/>
      <c r="AB98" s="116"/>
      <c r="AC98" s="113" t="s">
        <v>528</v>
      </c>
      <c r="AD98" s="113" t="s">
        <v>536</v>
      </c>
      <c r="AE98" s="114">
        <v>0</v>
      </c>
      <c r="AF98" s="116"/>
      <c r="AG98" s="114">
        <v>0</v>
      </c>
      <c r="AH98" s="114">
        <v>80000</v>
      </c>
      <c r="AI98" s="114">
        <v>0</v>
      </c>
      <c r="AJ98" s="114">
        <v>80000</v>
      </c>
      <c r="AK98" s="113" t="s">
        <v>528</v>
      </c>
      <c r="AL98" s="113" t="s">
        <v>528</v>
      </c>
      <c r="AM98" s="113" t="s">
        <v>530</v>
      </c>
      <c r="AN98" s="113" t="s">
        <v>936</v>
      </c>
      <c r="AO98" s="114">
        <v>0</v>
      </c>
      <c r="AP98" s="113" t="s">
        <v>532</v>
      </c>
    </row>
    <row r="99" spans="1:42" x14ac:dyDescent="0.25">
      <c r="A99" s="113" t="s">
        <v>937</v>
      </c>
      <c r="B99" s="114">
        <v>80000</v>
      </c>
      <c r="C99" s="113" t="s">
        <v>570</v>
      </c>
      <c r="D99" s="113" t="s">
        <v>517</v>
      </c>
      <c r="E99" s="113" t="s">
        <v>518</v>
      </c>
      <c r="F99" s="113" t="s">
        <v>519</v>
      </c>
      <c r="G99" s="113" t="s">
        <v>520</v>
      </c>
      <c r="H99" s="113" t="s">
        <v>937</v>
      </c>
      <c r="I99" s="114">
        <v>80000</v>
      </c>
      <c r="J99" s="113" t="s">
        <v>34</v>
      </c>
      <c r="K99" s="114">
        <v>0</v>
      </c>
      <c r="L99" s="114">
        <v>0</v>
      </c>
      <c r="M99" s="115">
        <v>44343</v>
      </c>
      <c r="N99" s="115">
        <v>44343</v>
      </c>
      <c r="O99" s="115">
        <v>44343</v>
      </c>
      <c r="P99" s="116"/>
      <c r="Q99" s="113" t="s">
        <v>938</v>
      </c>
      <c r="R99" s="113" t="s">
        <v>939</v>
      </c>
      <c r="S99" s="113" t="s">
        <v>524</v>
      </c>
      <c r="T99" s="113" t="s">
        <v>525</v>
      </c>
      <c r="U99" s="114">
        <v>0</v>
      </c>
      <c r="V99" s="115">
        <v>44505</v>
      </c>
      <c r="W99" s="115">
        <v>44505</v>
      </c>
      <c r="X99" s="113" t="s">
        <v>526</v>
      </c>
      <c r="Y99" s="113" t="s">
        <v>527</v>
      </c>
      <c r="Z99" s="113" t="s">
        <v>528</v>
      </c>
      <c r="AA99" s="116"/>
      <c r="AB99" s="116"/>
      <c r="AC99" s="113" t="s">
        <v>528</v>
      </c>
      <c r="AD99" s="113" t="s">
        <v>536</v>
      </c>
      <c r="AE99" s="114">
        <v>0</v>
      </c>
      <c r="AF99" s="116"/>
      <c r="AG99" s="114">
        <v>0</v>
      </c>
      <c r="AH99" s="114">
        <v>80000</v>
      </c>
      <c r="AI99" s="114">
        <v>0</v>
      </c>
      <c r="AJ99" s="114">
        <v>80000</v>
      </c>
      <c r="AK99" s="113" t="s">
        <v>528</v>
      </c>
      <c r="AL99" s="113" t="s">
        <v>528</v>
      </c>
      <c r="AM99" s="113" t="s">
        <v>530</v>
      </c>
      <c r="AN99" s="113" t="s">
        <v>940</v>
      </c>
      <c r="AO99" s="114">
        <v>0</v>
      </c>
      <c r="AP99" s="113" t="s">
        <v>532</v>
      </c>
    </row>
    <row r="100" spans="1:42" x14ac:dyDescent="0.25">
      <c r="A100" s="113" t="s">
        <v>941</v>
      </c>
      <c r="B100" s="114">
        <v>80000</v>
      </c>
      <c r="C100" s="113" t="s">
        <v>516</v>
      </c>
      <c r="D100" s="113" t="s">
        <v>517</v>
      </c>
      <c r="E100" s="113" t="s">
        <v>518</v>
      </c>
      <c r="F100" s="113" t="s">
        <v>519</v>
      </c>
      <c r="G100" s="113" t="s">
        <v>520</v>
      </c>
      <c r="H100" s="113" t="s">
        <v>941</v>
      </c>
      <c r="I100" s="114">
        <v>80000</v>
      </c>
      <c r="J100" s="113" t="s">
        <v>34</v>
      </c>
      <c r="K100" s="114">
        <v>0</v>
      </c>
      <c r="L100" s="114">
        <v>0</v>
      </c>
      <c r="M100" s="115">
        <v>44344</v>
      </c>
      <c r="N100" s="115">
        <v>44344</v>
      </c>
      <c r="O100" s="115">
        <v>44344</v>
      </c>
      <c r="P100" s="116"/>
      <c r="Q100" s="113" t="s">
        <v>942</v>
      </c>
      <c r="R100" s="113" t="s">
        <v>943</v>
      </c>
      <c r="S100" s="113" t="s">
        <v>524</v>
      </c>
      <c r="T100" s="113" t="s">
        <v>525</v>
      </c>
      <c r="U100" s="114">
        <v>0</v>
      </c>
      <c r="V100" s="115">
        <v>44630</v>
      </c>
      <c r="W100" s="115">
        <v>44630</v>
      </c>
      <c r="X100" s="113" t="s">
        <v>526</v>
      </c>
      <c r="Y100" s="113" t="s">
        <v>527</v>
      </c>
      <c r="Z100" s="113" t="s">
        <v>528</v>
      </c>
      <c r="AA100" s="116"/>
      <c r="AB100" s="116"/>
      <c r="AC100" s="113" t="s">
        <v>528</v>
      </c>
      <c r="AD100" s="113" t="s">
        <v>923</v>
      </c>
      <c r="AE100" s="114">
        <v>0</v>
      </c>
      <c r="AF100" s="116"/>
      <c r="AG100" s="114">
        <v>0</v>
      </c>
      <c r="AH100" s="114">
        <v>80000</v>
      </c>
      <c r="AI100" s="114">
        <v>0</v>
      </c>
      <c r="AJ100" s="114">
        <v>80000</v>
      </c>
      <c r="AK100" s="113" t="s">
        <v>528</v>
      </c>
      <c r="AL100" s="113" t="s">
        <v>528</v>
      </c>
      <c r="AM100" s="113" t="s">
        <v>530</v>
      </c>
      <c r="AN100" s="113" t="s">
        <v>944</v>
      </c>
      <c r="AO100" s="114">
        <v>0</v>
      </c>
      <c r="AP100" s="113" t="s">
        <v>532</v>
      </c>
    </row>
    <row r="101" spans="1:42" x14ac:dyDescent="0.25">
      <c r="A101" s="113" t="s">
        <v>945</v>
      </c>
      <c r="B101" s="114">
        <v>80000</v>
      </c>
      <c r="C101" s="113" t="s">
        <v>570</v>
      </c>
      <c r="D101" s="113" t="s">
        <v>517</v>
      </c>
      <c r="E101" s="113" t="s">
        <v>518</v>
      </c>
      <c r="F101" s="113" t="s">
        <v>519</v>
      </c>
      <c r="G101" s="113" t="s">
        <v>520</v>
      </c>
      <c r="H101" s="113" t="s">
        <v>945</v>
      </c>
      <c r="I101" s="114">
        <v>80000</v>
      </c>
      <c r="J101" s="113" t="s">
        <v>34</v>
      </c>
      <c r="K101" s="114">
        <v>0</v>
      </c>
      <c r="L101" s="114">
        <v>0</v>
      </c>
      <c r="M101" s="115">
        <v>44345</v>
      </c>
      <c r="N101" s="115">
        <v>44345</v>
      </c>
      <c r="O101" s="115">
        <v>44345</v>
      </c>
      <c r="P101" s="116"/>
      <c r="Q101" s="113" t="s">
        <v>946</v>
      </c>
      <c r="R101" s="113" t="s">
        <v>947</v>
      </c>
      <c r="S101" s="113" t="s">
        <v>524</v>
      </c>
      <c r="T101" s="113" t="s">
        <v>525</v>
      </c>
      <c r="U101" s="114">
        <v>0</v>
      </c>
      <c r="V101" s="115">
        <v>44505</v>
      </c>
      <c r="W101" s="115">
        <v>44505</v>
      </c>
      <c r="X101" s="113" t="s">
        <v>526</v>
      </c>
      <c r="Y101" s="113" t="s">
        <v>527</v>
      </c>
      <c r="Z101" s="113" t="s">
        <v>528</v>
      </c>
      <c r="AA101" s="116"/>
      <c r="AB101" s="116"/>
      <c r="AC101" s="113" t="s">
        <v>528</v>
      </c>
      <c r="AD101" s="113" t="s">
        <v>536</v>
      </c>
      <c r="AE101" s="114">
        <v>0</v>
      </c>
      <c r="AF101" s="116"/>
      <c r="AG101" s="114">
        <v>0</v>
      </c>
      <c r="AH101" s="114">
        <v>80000</v>
      </c>
      <c r="AI101" s="114">
        <v>0</v>
      </c>
      <c r="AJ101" s="114">
        <v>80000</v>
      </c>
      <c r="AK101" s="113" t="s">
        <v>528</v>
      </c>
      <c r="AL101" s="113" t="s">
        <v>528</v>
      </c>
      <c r="AM101" s="113" t="s">
        <v>530</v>
      </c>
      <c r="AN101" s="113" t="s">
        <v>948</v>
      </c>
      <c r="AO101" s="114">
        <v>0</v>
      </c>
      <c r="AP101" s="113" t="s">
        <v>532</v>
      </c>
    </row>
    <row r="102" spans="1:42" x14ac:dyDescent="0.25">
      <c r="A102" s="113" t="s">
        <v>949</v>
      </c>
      <c r="B102" s="114">
        <v>80000</v>
      </c>
      <c r="C102" s="113" t="s">
        <v>570</v>
      </c>
      <c r="D102" s="113" t="s">
        <v>517</v>
      </c>
      <c r="E102" s="113" t="s">
        <v>518</v>
      </c>
      <c r="F102" s="113" t="s">
        <v>519</v>
      </c>
      <c r="G102" s="113" t="s">
        <v>520</v>
      </c>
      <c r="H102" s="113" t="s">
        <v>949</v>
      </c>
      <c r="I102" s="114">
        <v>80000</v>
      </c>
      <c r="J102" s="113" t="s">
        <v>34</v>
      </c>
      <c r="K102" s="114">
        <v>0</v>
      </c>
      <c r="L102" s="114">
        <v>0</v>
      </c>
      <c r="M102" s="115">
        <v>44345</v>
      </c>
      <c r="N102" s="115">
        <v>44345</v>
      </c>
      <c r="O102" s="115">
        <v>44345</v>
      </c>
      <c r="P102" s="116"/>
      <c r="Q102" s="113" t="s">
        <v>950</v>
      </c>
      <c r="R102" s="113" t="s">
        <v>951</v>
      </c>
      <c r="S102" s="113" t="s">
        <v>524</v>
      </c>
      <c r="T102" s="113" t="s">
        <v>525</v>
      </c>
      <c r="U102" s="114">
        <v>0</v>
      </c>
      <c r="V102" s="115">
        <v>44505</v>
      </c>
      <c r="W102" s="115">
        <v>44505</v>
      </c>
      <c r="X102" s="113" t="s">
        <v>526</v>
      </c>
      <c r="Y102" s="113" t="s">
        <v>527</v>
      </c>
      <c r="Z102" s="113" t="s">
        <v>528</v>
      </c>
      <c r="AA102" s="116"/>
      <c r="AB102" s="116"/>
      <c r="AC102" s="113" t="s">
        <v>528</v>
      </c>
      <c r="AD102" s="113" t="s">
        <v>536</v>
      </c>
      <c r="AE102" s="114">
        <v>0</v>
      </c>
      <c r="AF102" s="116"/>
      <c r="AG102" s="114">
        <v>0</v>
      </c>
      <c r="AH102" s="114">
        <v>80000</v>
      </c>
      <c r="AI102" s="114">
        <v>0</v>
      </c>
      <c r="AJ102" s="114">
        <v>80000</v>
      </c>
      <c r="AK102" s="113" t="s">
        <v>528</v>
      </c>
      <c r="AL102" s="113" t="s">
        <v>528</v>
      </c>
      <c r="AM102" s="113" t="s">
        <v>530</v>
      </c>
      <c r="AN102" s="113" t="s">
        <v>952</v>
      </c>
      <c r="AO102" s="114">
        <v>0</v>
      </c>
      <c r="AP102" s="113" t="s">
        <v>532</v>
      </c>
    </row>
    <row r="103" spans="1:42" x14ac:dyDescent="0.25">
      <c r="A103" s="113" t="s">
        <v>953</v>
      </c>
      <c r="B103" s="114">
        <v>80000</v>
      </c>
      <c r="C103" s="113" t="s">
        <v>570</v>
      </c>
      <c r="D103" s="113" t="s">
        <v>517</v>
      </c>
      <c r="E103" s="113" t="s">
        <v>518</v>
      </c>
      <c r="F103" s="113" t="s">
        <v>519</v>
      </c>
      <c r="G103" s="113" t="s">
        <v>520</v>
      </c>
      <c r="H103" s="113" t="s">
        <v>953</v>
      </c>
      <c r="I103" s="114">
        <v>80000</v>
      </c>
      <c r="J103" s="113" t="s">
        <v>34</v>
      </c>
      <c r="K103" s="114">
        <v>0</v>
      </c>
      <c r="L103" s="114">
        <v>0</v>
      </c>
      <c r="M103" s="115">
        <v>44347</v>
      </c>
      <c r="N103" s="115">
        <v>44347</v>
      </c>
      <c r="O103" s="115">
        <v>44347</v>
      </c>
      <c r="P103" s="116"/>
      <c r="Q103" s="113" t="s">
        <v>750</v>
      </c>
      <c r="R103" s="113" t="s">
        <v>751</v>
      </c>
      <c r="S103" s="113" t="s">
        <v>524</v>
      </c>
      <c r="T103" s="113" t="s">
        <v>525</v>
      </c>
      <c r="U103" s="114">
        <v>0</v>
      </c>
      <c r="V103" s="115">
        <v>44505</v>
      </c>
      <c r="W103" s="115">
        <v>44505</v>
      </c>
      <c r="X103" s="113" t="s">
        <v>526</v>
      </c>
      <c r="Y103" s="113" t="s">
        <v>527</v>
      </c>
      <c r="Z103" s="113" t="s">
        <v>528</v>
      </c>
      <c r="AA103" s="116"/>
      <c r="AB103" s="116"/>
      <c r="AC103" s="113" t="s">
        <v>528</v>
      </c>
      <c r="AD103" s="113" t="s">
        <v>536</v>
      </c>
      <c r="AE103" s="114">
        <v>0</v>
      </c>
      <c r="AF103" s="116"/>
      <c r="AG103" s="114">
        <v>0</v>
      </c>
      <c r="AH103" s="114">
        <v>80000</v>
      </c>
      <c r="AI103" s="114">
        <v>0</v>
      </c>
      <c r="AJ103" s="114">
        <v>80000</v>
      </c>
      <c r="AK103" s="113" t="s">
        <v>528</v>
      </c>
      <c r="AL103" s="113" t="s">
        <v>528</v>
      </c>
      <c r="AM103" s="113" t="s">
        <v>530</v>
      </c>
      <c r="AN103" s="113" t="s">
        <v>954</v>
      </c>
      <c r="AO103" s="114">
        <v>0</v>
      </c>
      <c r="AP103" s="113" t="s">
        <v>532</v>
      </c>
    </row>
    <row r="104" spans="1:42" x14ac:dyDescent="0.25">
      <c r="A104" s="113" t="s">
        <v>955</v>
      </c>
      <c r="B104" s="114">
        <v>80000</v>
      </c>
      <c r="C104" s="113" t="s">
        <v>570</v>
      </c>
      <c r="D104" s="113" t="s">
        <v>517</v>
      </c>
      <c r="E104" s="113" t="s">
        <v>518</v>
      </c>
      <c r="F104" s="113" t="s">
        <v>519</v>
      </c>
      <c r="G104" s="113" t="s">
        <v>520</v>
      </c>
      <c r="H104" s="113" t="s">
        <v>955</v>
      </c>
      <c r="I104" s="114">
        <v>80000</v>
      </c>
      <c r="J104" s="113" t="s">
        <v>34</v>
      </c>
      <c r="K104" s="114">
        <v>0</v>
      </c>
      <c r="L104" s="114">
        <v>0</v>
      </c>
      <c r="M104" s="115">
        <v>44347</v>
      </c>
      <c r="N104" s="115">
        <v>44347</v>
      </c>
      <c r="O104" s="115">
        <v>44347</v>
      </c>
      <c r="P104" s="116"/>
      <c r="Q104" s="113" t="s">
        <v>766</v>
      </c>
      <c r="R104" s="113" t="s">
        <v>767</v>
      </c>
      <c r="S104" s="113" t="s">
        <v>524</v>
      </c>
      <c r="T104" s="113" t="s">
        <v>525</v>
      </c>
      <c r="U104" s="114">
        <v>0</v>
      </c>
      <c r="V104" s="115">
        <v>44505</v>
      </c>
      <c r="W104" s="115">
        <v>44505</v>
      </c>
      <c r="X104" s="113" t="s">
        <v>526</v>
      </c>
      <c r="Y104" s="113" t="s">
        <v>527</v>
      </c>
      <c r="Z104" s="113" t="s">
        <v>528</v>
      </c>
      <c r="AA104" s="116"/>
      <c r="AB104" s="116"/>
      <c r="AC104" s="113" t="s">
        <v>528</v>
      </c>
      <c r="AD104" s="113" t="s">
        <v>536</v>
      </c>
      <c r="AE104" s="114">
        <v>0</v>
      </c>
      <c r="AF104" s="116"/>
      <c r="AG104" s="114">
        <v>0</v>
      </c>
      <c r="AH104" s="114">
        <v>80000</v>
      </c>
      <c r="AI104" s="114">
        <v>0</v>
      </c>
      <c r="AJ104" s="114">
        <v>80000</v>
      </c>
      <c r="AK104" s="113" t="s">
        <v>528</v>
      </c>
      <c r="AL104" s="113" t="s">
        <v>528</v>
      </c>
      <c r="AM104" s="113" t="s">
        <v>530</v>
      </c>
      <c r="AN104" s="113" t="s">
        <v>956</v>
      </c>
      <c r="AO104" s="114">
        <v>0</v>
      </c>
      <c r="AP104" s="113" t="s">
        <v>532</v>
      </c>
    </row>
    <row r="105" spans="1:42" x14ac:dyDescent="0.25">
      <c r="A105" s="113" t="s">
        <v>957</v>
      </c>
      <c r="B105" s="114">
        <v>80000</v>
      </c>
      <c r="C105" s="113" t="s">
        <v>516</v>
      </c>
      <c r="D105" s="113" t="s">
        <v>517</v>
      </c>
      <c r="E105" s="113" t="s">
        <v>518</v>
      </c>
      <c r="F105" s="113" t="s">
        <v>519</v>
      </c>
      <c r="G105" s="113" t="s">
        <v>520</v>
      </c>
      <c r="H105" s="113" t="s">
        <v>957</v>
      </c>
      <c r="I105" s="114">
        <v>80000</v>
      </c>
      <c r="J105" s="113" t="s">
        <v>34</v>
      </c>
      <c r="K105" s="114">
        <v>0</v>
      </c>
      <c r="L105" s="114">
        <v>0</v>
      </c>
      <c r="M105" s="115">
        <v>44348</v>
      </c>
      <c r="N105" s="115">
        <v>44348</v>
      </c>
      <c r="O105" s="115">
        <v>44348</v>
      </c>
      <c r="P105" s="116"/>
      <c r="Q105" s="113" t="s">
        <v>958</v>
      </c>
      <c r="R105" s="113" t="s">
        <v>959</v>
      </c>
      <c r="S105" s="113" t="s">
        <v>524</v>
      </c>
      <c r="T105" s="113" t="s">
        <v>960</v>
      </c>
      <c r="U105" s="114">
        <v>0</v>
      </c>
      <c r="V105" s="115">
        <v>44505</v>
      </c>
      <c r="W105" s="115">
        <v>44505</v>
      </c>
      <c r="X105" s="113" t="s">
        <v>526</v>
      </c>
      <c r="Y105" s="113" t="s">
        <v>527</v>
      </c>
      <c r="Z105" s="113" t="s">
        <v>528</v>
      </c>
      <c r="AA105" s="116"/>
      <c r="AB105" s="116"/>
      <c r="AC105" s="113" t="s">
        <v>528</v>
      </c>
      <c r="AD105" s="113" t="s">
        <v>961</v>
      </c>
      <c r="AE105" s="114">
        <v>0</v>
      </c>
      <c r="AF105" s="116"/>
      <c r="AG105" s="114">
        <v>0</v>
      </c>
      <c r="AH105" s="114">
        <v>80000</v>
      </c>
      <c r="AI105" s="114">
        <v>0</v>
      </c>
      <c r="AJ105" s="114">
        <v>80000</v>
      </c>
      <c r="AK105" s="113" t="s">
        <v>528</v>
      </c>
      <c r="AL105" s="113" t="s">
        <v>528</v>
      </c>
      <c r="AM105" s="113" t="s">
        <v>530</v>
      </c>
      <c r="AN105" s="113" t="s">
        <v>962</v>
      </c>
      <c r="AO105" s="114">
        <v>0</v>
      </c>
      <c r="AP105" s="113" t="s">
        <v>532</v>
      </c>
    </row>
    <row r="106" spans="1:42" x14ac:dyDescent="0.25">
      <c r="A106" s="113" t="s">
        <v>963</v>
      </c>
      <c r="B106" s="114">
        <v>80000</v>
      </c>
      <c r="C106" s="113" t="s">
        <v>516</v>
      </c>
      <c r="D106" s="113" t="s">
        <v>517</v>
      </c>
      <c r="E106" s="113" t="s">
        <v>518</v>
      </c>
      <c r="F106" s="113" t="s">
        <v>519</v>
      </c>
      <c r="G106" s="113" t="s">
        <v>520</v>
      </c>
      <c r="H106" s="113" t="s">
        <v>963</v>
      </c>
      <c r="I106" s="114">
        <v>80000</v>
      </c>
      <c r="J106" s="113" t="s">
        <v>34</v>
      </c>
      <c r="K106" s="114">
        <v>0</v>
      </c>
      <c r="L106" s="114">
        <v>0</v>
      </c>
      <c r="M106" s="115">
        <v>44348</v>
      </c>
      <c r="N106" s="115">
        <v>44348</v>
      </c>
      <c r="O106" s="115">
        <v>44348</v>
      </c>
      <c r="P106" s="116"/>
      <c r="Q106" s="113" t="s">
        <v>964</v>
      </c>
      <c r="R106" s="113" t="s">
        <v>965</v>
      </c>
      <c r="S106" s="113" t="s">
        <v>524</v>
      </c>
      <c r="T106" s="113" t="s">
        <v>966</v>
      </c>
      <c r="U106" s="114">
        <v>0</v>
      </c>
      <c r="V106" s="115">
        <v>44505</v>
      </c>
      <c r="W106" s="115">
        <v>44505</v>
      </c>
      <c r="X106" s="113" t="s">
        <v>526</v>
      </c>
      <c r="Y106" s="113" t="s">
        <v>527</v>
      </c>
      <c r="Z106" s="113" t="s">
        <v>528</v>
      </c>
      <c r="AA106" s="116"/>
      <c r="AB106" s="116"/>
      <c r="AC106" s="113" t="s">
        <v>528</v>
      </c>
      <c r="AD106" s="113" t="s">
        <v>961</v>
      </c>
      <c r="AE106" s="114">
        <v>0</v>
      </c>
      <c r="AF106" s="116"/>
      <c r="AG106" s="114">
        <v>0</v>
      </c>
      <c r="AH106" s="114">
        <v>80000</v>
      </c>
      <c r="AI106" s="114">
        <v>0</v>
      </c>
      <c r="AJ106" s="114">
        <v>80000</v>
      </c>
      <c r="AK106" s="113" t="s">
        <v>528</v>
      </c>
      <c r="AL106" s="113" t="s">
        <v>528</v>
      </c>
      <c r="AM106" s="113" t="s">
        <v>530</v>
      </c>
      <c r="AN106" s="113" t="s">
        <v>967</v>
      </c>
      <c r="AO106" s="114">
        <v>0</v>
      </c>
      <c r="AP106" s="113" t="s">
        <v>532</v>
      </c>
    </row>
    <row r="107" spans="1:42" x14ac:dyDescent="0.25">
      <c r="A107" s="113" t="s">
        <v>968</v>
      </c>
      <c r="B107" s="114">
        <v>80000</v>
      </c>
      <c r="C107" s="113" t="s">
        <v>516</v>
      </c>
      <c r="D107" s="113" t="s">
        <v>517</v>
      </c>
      <c r="E107" s="113" t="s">
        <v>518</v>
      </c>
      <c r="F107" s="113" t="s">
        <v>519</v>
      </c>
      <c r="G107" s="113" t="s">
        <v>520</v>
      </c>
      <c r="H107" s="113" t="s">
        <v>968</v>
      </c>
      <c r="I107" s="114">
        <v>80000</v>
      </c>
      <c r="J107" s="113" t="s">
        <v>34</v>
      </c>
      <c r="K107" s="114">
        <v>0</v>
      </c>
      <c r="L107" s="114">
        <v>0</v>
      </c>
      <c r="M107" s="115">
        <v>44349</v>
      </c>
      <c r="N107" s="115">
        <v>44349</v>
      </c>
      <c r="O107" s="115">
        <v>44349</v>
      </c>
      <c r="P107" s="116"/>
      <c r="Q107" s="113" t="s">
        <v>804</v>
      </c>
      <c r="R107" s="113" t="s">
        <v>805</v>
      </c>
      <c r="S107" s="113" t="s">
        <v>524</v>
      </c>
      <c r="T107" s="113" t="s">
        <v>969</v>
      </c>
      <c r="U107" s="114">
        <v>0</v>
      </c>
      <c r="V107" s="115">
        <v>44505</v>
      </c>
      <c r="W107" s="115">
        <v>44505</v>
      </c>
      <c r="X107" s="113" t="s">
        <v>526</v>
      </c>
      <c r="Y107" s="113" t="s">
        <v>527</v>
      </c>
      <c r="Z107" s="113" t="s">
        <v>528</v>
      </c>
      <c r="AA107" s="116"/>
      <c r="AB107" s="116"/>
      <c r="AC107" s="113" t="s">
        <v>528</v>
      </c>
      <c r="AD107" s="113" t="s">
        <v>961</v>
      </c>
      <c r="AE107" s="114">
        <v>0</v>
      </c>
      <c r="AF107" s="116"/>
      <c r="AG107" s="114">
        <v>0</v>
      </c>
      <c r="AH107" s="114">
        <v>80000</v>
      </c>
      <c r="AI107" s="114">
        <v>0</v>
      </c>
      <c r="AJ107" s="114">
        <v>80000</v>
      </c>
      <c r="AK107" s="113" t="s">
        <v>528</v>
      </c>
      <c r="AL107" s="113" t="s">
        <v>528</v>
      </c>
      <c r="AM107" s="113" t="s">
        <v>530</v>
      </c>
      <c r="AN107" s="113" t="s">
        <v>970</v>
      </c>
      <c r="AO107" s="114">
        <v>0</v>
      </c>
      <c r="AP107" s="113" t="s">
        <v>532</v>
      </c>
    </row>
    <row r="108" spans="1:42" x14ac:dyDescent="0.25">
      <c r="A108" s="113" t="s">
        <v>971</v>
      </c>
      <c r="B108" s="114">
        <v>80000</v>
      </c>
      <c r="C108" s="113" t="s">
        <v>516</v>
      </c>
      <c r="D108" s="113" t="s">
        <v>517</v>
      </c>
      <c r="E108" s="113" t="s">
        <v>518</v>
      </c>
      <c r="F108" s="113" t="s">
        <v>519</v>
      </c>
      <c r="G108" s="113" t="s">
        <v>520</v>
      </c>
      <c r="H108" s="113" t="s">
        <v>971</v>
      </c>
      <c r="I108" s="114">
        <v>80000</v>
      </c>
      <c r="J108" s="113" t="s">
        <v>34</v>
      </c>
      <c r="K108" s="114">
        <v>0</v>
      </c>
      <c r="L108" s="114">
        <v>0</v>
      </c>
      <c r="M108" s="115">
        <v>44349</v>
      </c>
      <c r="N108" s="115">
        <v>44349</v>
      </c>
      <c r="O108" s="115">
        <v>44349</v>
      </c>
      <c r="P108" s="116"/>
      <c r="Q108" s="113" t="s">
        <v>972</v>
      </c>
      <c r="R108" s="113" t="s">
        <v>973</v>
      </c>
      <c r="S108" s="113" t="s">
        <v>524</v>
      </c>
      <c r="T108" s="113" t="s">
        <v>974</v>
      </c>
      <c r="U108" s="114">
        <v>0</v>
      </c>
      <c r="V108" s="115">
        <v>44505</v>
      </c>
      <c r="W108" s="115">
        <v>44505</v>
      </c>
      <c r="X108" s="113" t="s">
        <v>526</v>
      </c>
      <c r="Y108" s="113" t="s">
        <v>527</v>
      </c>
      <c r="Z108" s="113" t="s">
        <v>528</v>
      </c>
      <c r="AA108" s="116"/>
      <c r="AB108" s="116"/>
      <c r="AC108" s="113" t="s">
        <v>528</v>
      </c>
      <c r="AD108" s="113" t="s">
        <v>961</v>
      </c>
      <c r="AE108" s="114">
        <v>0</v>
      </c>
      <c r="AF108" s="116"/>
      <c r="AG108" s="114">
        <v>0</v>
      </c>
      <c r="AH108" s="114">
        <v>80000</v>
      </c>
      <c r="AI108" s="114">
        <v>0</v>
      </c>
      <c r="AJ108" s="114">
        <v>80000</v>
      </c>
      <c r="AK108" s="113" t="s">
        <v>528</v>
      </c>
      <c r="AL108" s="113" t="s">
        <v>528</v>
      </c>
      <c r="AM108" s="113" t="s">
        <v>530</v>
      </c>
      <c r="AN108" s="113" t="s">
        <v>975</v>
      </c>
      <c r="AO108" s="114">
        <v>0</v>
      </c>
      <c r="AP108" s="113" t="s">
        <v>532</v>
      </c>
    </row>
    <row r="109" spans="1:42" x14ac:dyDescent="0.25">
      <c r="A109" s="113" t="s">
        <v>976</v>
      </c>
      <c r="B109" s="114">
        <v>80000</v>
      </c>
      <c r="C109" s="113" t="s">
        <v>516</v>
      </c>
      <c r="D109" s="113" t="s">
        <v>517</v>
      </c>
      <c r="E109" s="113" t="s">
        <v>518</v>
      </c>
      <c r="F109" s="113" t="s">
        <v>519</v>
      </c>
      <c r="G109" s="113" t="s">
        <v>520</v>
      </c>
      <c r="H109" s="113" t="s">
        <v>976</v>
      </c>
      <c r="I109" s="114">
        <v>80000</v>
      </c>
      <c r="J109" s="113" t="s">
        <v>34</v>
      </c>
      <c r="K109" s="114">
        <v>0</v>
      </c>
      <c r="L109" s="114">
        <v>0</v>
      </c>
      <c r="M109" s="115">
        <v>44349</v>
      </c>
      <c r="N109" s="115">
        <v>44349</v>
      </c>
      <c r="O109" s="115">
        <v>44349</v>
      </c>
      <c r="P109" s="116"/>
      <c r="Q109" s="113" t="s">
        <v>977</v>
      </c>
      <c r="R109" s="113" t="s">
        <v>978</v>
      </c>
      <c r="S109" s="113" t="s">
        <v>524</v>
      </c>
      <c r="T109" s="113" t="s">
        <v>525</v>
      </c>
      <c r="U109" s="114">
        <v>0</v>
      </c>
      <c r="V109" s="115">
        <v>44505</v>
      </c>
      <c r="W109" s="115">
        <v>44505</v>
      </c>
      <c r="X109" s="113" t="s">
        <v>526</v>
      </c>
      <c r="Y109" s="113" t="s">
        <v>527</v>
      </c>
      <c r="Z109" s="113" t="s">
        <v>528</v>
      </c>
      <c r="AA109" s="116"/>
      <c r="AB109" s="116"/>
      <c r="AC109" s="113" t="s">
        <v>528</v>
      </c>
      <c r="AD109" s="113" t="s">
        <v>979</v>
      </c>
      <c r="AE109" s="114">
        <v>0</v>
      </c>
      <c r="AF109" s="116"/>
      <c r="AG109" s="114">
        <v>0</v>
      </c>
      <c r="AH109" s="114">
        <v>80000</v>
      </c>
      <c r="AI109" s="114">
        <v>0</v>
      </c>
      <c r="AJ109" s="114">
        <v>80000</v>
      </c>
      <c r="AK109" s="113" t="s">
        <v>528</v>
      </c>
      <c r="AL109" s="113" t="s">
        <v>528</v>
      </c>
      <c r="AM109" s="113" t="s">
        <v>530</v>
      </c>
      <c r="AN109" s="113" t="s">
        <v>980</v>
      </c>
      <c r="AO109" s="114">
        <v>0</v>
      </c>
      <c r="AP109" s="113" t="s">
        <v>532</v>
      </c>
    </row>
    <row r="110" spans="1:42" x14ac:dyDescent="0.25">
      <c r="A110" s="113" t="s">
        <v>981</v>
      </c>
      <c r="B110" s="114">
        <v>80000</v>
      </c>
      <c r="C110" s="113" t="s">
        <v>516</v>
      </c>
      <c r="D110" s="113" t="s">
        <v>517</v>
      </c>
      <c r="E110" s="113" t="s">
        <v>518</v>
      </c>
      <c r="F110" s="113" t="s">
        <v>519</v>
      </c>
      <c r="G110" s="113" t="s">
        <v>520</v>
      </c>
      <c r="H110" s="113" t="s">
        <v>981</v>
      </c>
      <c r="I110" s="114">
        <v>80000</v>
      </c>
      <c r="J110" s="113" t="s">
        <v>34</v>
      </c>
      <c r="K110" s="114">
        <v>0</v>
      </c>
      <c r="L110" s="114">
        <v>0</v>
      </c>
      <c r="M110" s="115">
        <v>44349</v>
      </c>
      <c r="N110" s="115">
        <v>44349</v>
      </c>
      <c r="O110" s="115">
        <v>44349</v>
      </c>
      <c r="P110" s="116"/>
      <c r="Q110" s="113" t="s">
        <v>982</v>
      </c>
      <c r="R110" s="113" t="s">
        <v>983</v>
      </c>
      <c r="S110" s="113" t="s">
        <v>524</v>
      </c>
      <c r="T110" s="113" t="s">
        <v>525</v>
      </c>
      <c r="U110" s="114">
        <v>0</v>
      </c>
      <c r="V110" s="115">
        <v>44505</v>
      </c>
      <c r="W110" s="115">
        <v>44505</v>
      </c>
      <c r="X110" s="113" t="s">
        <v>526</v>
      </c>
      <c r="Y110" s="113" t="s">
        <v>527</v>
      </c>
      <c r="Z110" s="113" t="s">
        <v>528</v>
      </c>
      <c r="AA110" s="116"/>
      <c r="AB110" s="116"/>
      <c r="AC110" s="113" t="s">
        <v>528</v>
      </c>
      <c r="AD110" s="113" t="s">
        <v>979</v>
      </c>
      <c r="AE110" s="114">
        <v>0</v>
      </c>
      <c r="AF110" s="116"/>
      <c r="AG110" s="114">
        <v>0</v>
      </c>
      <c r="AH110" s="114">
        <v>80000</v>
      </c>
      <c r="AI110" s="114">
        <v>0</v>
      </c>
      <c r="AJ110" s="114">
        <v>80000</v>
      </c>
      <c r="AK110" s="113" t="s">
        <v>528</v>
      </c>
      <c r="AL110" s="113" t="s">
        <v>528</v>
      </c>
      <c r="AM110" s="113" t="s">
        <v>530</v>
      </c>
      <c r="AN110" s="113" t="s">
        <v>984</v>
      </c>
      <c r="AO110" s="114">
        <v>0</v>
      </c>
      <c r="AP110" s="113" t="s">
        <v>532</v>
      </c>
    </row>
    <row r="111" spans="1:42" x14ac:dyDescent="0.25">
      <c r="A111" s="113" t="s">
        <v>985</v>
      </c>
      <c r="B111" s="114">
        <v>80000</v>
      </c>
      <c r="C111" s="113" t="s">
        <v>516</v>
      </c>
      <c r="D111" s="113" t="s">
        <v>517</v>
      </c>
      <c r="E111" s="113" t="s">
        <v>518</v>
      </c>
      <c r="F111" s="113" t="s">
        <v>519</v>
      </c>
      <c r="G111" s="113" t="s">
        <v>520</v>
      </c>
      <c r="H111" s="113" t="s">
        <v>985</v>
      </c>
      <c r="I111" s="114">
        <v>80000</v>
      </c>
      <c r="J111" s="113" t="s">
        <v>34</v>
      </c>
      <c r="K111" s="114">
        <v>0</v>
      </c>
      <c r="L111" s="114">
        <v>0</v>
      </c>
      <c r="M111" s="115">
        <v>44350</v>
      </c>
      <c r="N111" s="115">
        <v>44350</v>
      </c>
      <c r="O111" s="115">
        <v>44350</v>
      </c>
      <c r="P111" s="116"/>
      <c r="Q111" s="113" t="s">
        <v>986</v>
      </c>
      <c r="R111" s="113" t="s">
        <v>987</v>
      </c>
      <c r="S111" s="113" t="s">
        <v>524</v>
      </c>
      <c r="T111" s="113" t="s">
        <v>988</v>
      </c>
      <c r="U111" s="114">
        <v>0</v>
      </c>
      <c r="V111" s="115">
        <v>44505</v>
      </c>
      <c r="W111" s="115">
        <v>44505</v>
      </c>
      <c r="X111" s="113" t="s">
        <v>526</v>
      </c>
      <c r="Y111" s="113" t="s">
        <v>527</v>
      </c>
      <c r="Z111" s="113" t="s">
        <v>528</v>
      </c>
      <c r="AA111" s="116"/>
      <c r="AB111" s="116"/>
      <c r="AC111" s="113" t="s">
        <v>528</v>
      </c>
      <c r="AD111" s="113" t="s">
        <v>961</v>
      </c>
      <c r="AE111" s="114">
        <v>0</v>
      </c>
      <c r="AF111" s="116"/>
      <c r="AG111" s="114">
        <v>0</v>
      </c>
      <c r="AH111" s="114">
        <v>80000</v>
      </c>
      <c r="AI111" s="114">
        <v>0</v>
      </c>
      <c r="AJ111" s="114">
        <v>80000</v>
      </c>
      <c r="AK111" s="113" t="s">
        <v>528</v>
      </c>
      <c r="AL111" s="113" t="s">
        <v>528</v>
      </c>
      <c r="AM111" s="113" t="s">
        <v>530</v>
      </c>
      <c r="AN111" s="113" t="s">
        <v>989</v>
      </c>
      <c r="AO111" s="114">
        <v>0</v>
      </c>
      <c r="AP111" s="113" t="s">
        <v>532</v>
      </c>
    </row>
    <row r="112" spans="1:42" x14ac:dyDescent="0.25">
      <c r="A112" s="113" t="s">
        <v>990</v>
      </c>
      <c r="B112" s="114">
        <v>80000</v>
      </c>
      <c r="C112" s="113" t="s">
        <v>516</v>
      </c>
      <c r="D112" s="113" t="s">
        <v>517</v>
      </c>
      <c r="E112" s="113" t="s">
        <v>518</v>
      </c>
      <c r="F112" s="113" t="s">
        <v>519</v>
      </c>
      <c r="G112" s="113" t="s">
        <v>520</v>
      </c>
      <c r="H112" s="113" t="s">
        <v>990</v>
      </c>
      <c r="I112" s="114">
        <v>80000</v>
      </c>
      <c r="J112" s="113" t="s">
        <v>34</v>
      </c>
      <c r="K112" s="114">
        <v>0</v>
      </c>
      <c r="L112" s="114">
        <v>0</v>
      </c>
      <c r="M112" s="115">
        <v>44350</v>
      </c>
      <c r="N112" s="115">
        <v>44350</v>
      </c>
      <c r="O112" s="115">
        <v>44350</v>
      </c>
      <c r="P112" s="116"/>
      <c r="Q112" s="113" t="s">
        <v>991</v>
      </c>
      <c r="R112" s="113" t="s">
        <v>992</v>
      </c>
      <c r="S112" s="113" t="s">
        <v>993</v>
      </c>
      <c r="T112" s="113" t="s">
        <v>525</v>
      </c>
      <c r="U112" s="114">
        <v>0</v>
      </c>
      <c r="V112" s="115">
        <v>44595</v>
      </c>
      <c r="W112" s="115">
        <v>44595</v>
      </c>
      <c r="X112" s="113" t="s">
        <v>526</v>
      </c>
      <c r="Y112" s="113" t="s">
        <v>527</v>
      </c>
      <c r="Z112" s="113" t="s">
        <v>528</v>
      </c>
      <c r="AA112" s="116"/>
      <c r="AB112" s="116"/>
      <c r="AC112" s="113" t="s">
        <v>528</v>
      </c>
      <c r="AD112" s="113" t="s">
        <v>994</v>
      </c>
      <c r="AE112" s="114">
        <v>0</v>
      </c>
      <c r="AF112" s="116"/>
      <c r="AG112" s="114">
        <v>0</v>
      </c>
      <c r="AH112" s="114">
        <v>80000</v>
      </c>
      <c r="AI112" s="114">
        <v>0</v>
      </c>
      <c r="AJ112" s="114">
        <v>80000</v>
      </c>
      <c r="AK112" s="113" t="s">
        <v>528</v>
      </c>
      <c r="AL112" s="113" t="s">
        <v>528</v>
      </c>
      <c r="AM112" s="113" t="s">
        <v>530</v>
      </c>
      <c r="AN112" s="113" t="s">
        <v>995</v>
      </c>
      <c r="AO112" s="114">
        <v>0</v>
      </c>
      <c r="AP112" s="113" t="s">
        <v>532</v>
      </c>
    </row>
    <row r="113" spans="1:42" x14ac:dyDescent="0.25">
      <c r="A113" s="113" t="s">
        <v>996</v>
      </c>
      <c r="B113" s="114">
        <v>80000</v>
      </c>
      <c r="C113" s="113" t="s">
        <v>516</v>
      </c>
      <c r="D113" s="113" t="s">
        <v>517</v>
      </c>
      <c r="E113" s="113" t="s">
        <v>518</v>
      </c>
      <c r="F113" s="113" t="s">
        <v>519</v>
      </c>
      <c r="G113" s="113" t="s">
        <v>520</v>
      </c>
      <c r="H113" s="113" t="s">
        <v>996</v>
      </c>
      <c r="I113" s="114">
        <v>80000</v>
      </c>
      <c r="J113" s="113" t="s">
        <v>34</v>
      </c>
      <c r="K113" s="114">
        <v>0</v>
      </c>
      <c r="L113" s="114">
        <v>0</v>
      </c>
      <c r="M113" s="115">
        <v>44350</v>
      </c>
      <c r="N113" s="115">
        <v>44350</v>
      </c>
      <c r="O113" s="115">
        <v>44350</v>
      </c>
      <c r="P113" s="116"/>
      <c r="Q113" s="113" t="s">
        <v>997</v>
      </c>
      <c r="R113" s="113" t="s">
        <v>998</v>
      </c>
      <c r="S113" s="113" t="s">
        <v>524</v>
      </c>
      <c r="T113" s="113" t="s">
        <v>525</v>
      </c>
      <c r="U113" s="114">
        <v>0</v>
      </c>
      <c r="V113" s="115">
        <v>44595</v>
      </c>
      <c r="W113" s="115">
        <v>44595</v>
      </c>
      <c r="X113" s="113" t="s">
        <v>526</v>
      </c>
      <c r="Y113" s="113" t="s">
        <v>527</v>
      </c>
      <c r="Z113" s="113" t="s">
        <v>528</v>
      </c>
      <c r="AA113" s="116"/>
      <c r="AB113" s="116"/>
      <c r="AC113" s="113" t="s">
        <v>528</v>
      </c>
      <c r="AD113" s="113" t="s">
        <v>994</v>
      </c>
      <c r="AE113" s="114">
        <v>0</v>
      </c>
      <c r="AF113" s="116"/>
      <c r="AG113" s="114">
        <v>0</v>
      </c>
      <c r="AH113" s="114">
        <v>80000</v>
      </c>
      <c r="AI113" s="114">
        <v>0</v>
      </c>
      <c r="AJ113" s="114">
        <v>80000</v>
      </c>
      <c r="AK113" s="113" t="s">
        <v>528</v>
      </c>
      <c r="AL113" s="113" t="s">
        <v>528</v>
      </c>
      <c r="AM113" s="113" t="s">
        <v>530</v>
      </c>
      <c r="AN113" s="113" t="s">
        <v>999</v>
      </c>
      <c r="AO113" s="114">
        <v>0</v>
      </c>
      <c r="AP113" s="113" t="s">
        <v>532</v>
      </c>
    </row>
    <row r="114" spans="1:42" x14ac:dyDescent="0.25">
      <c r="A114" s="113" t="s">
        <v>1000</v>
      </c>
      <c r="B114" s="114">
        <v>80000</v>
      </c>
      <c r="C114" s="113" t="s">
        <v>516</v>
      </c>
      <c r="D114" s="113" t="s">
        <v>517</v>
      </c>
      <c r="E114" s="113" t="s">
        <v>518</v>
      </c>
      <c r="F114" s="113" t="s">
        <v>519</v>
      </c>
      <c r="G114" s="113" t="s">
        <v>520</v>
      </c>
      <c r="H114" s="113" t="s">
        <v>1000</v>
      </c>
      <c r="I114" s="114">
        <v>80000</v>
      </c>
      <c r="J114" s="113" t="s">
        <v>34</v>
      </c>
      <c r="K114" s="114">
        <v>0</v>
      </c>
      <c r="L114" s="114">
        <v>0</v>
      </c>
      <c r="M114" s="115">
        <v>44350</v>
      </c>
      <c r="N114" s="115">
        <v>44350</v>
      </c>
      <c r="O114" s="115">
        <v>44350</v>
      </c>
      <c r="P114" s="116"/>
      <c r="Q114" s="113" t="s">
        <v>1001</v>
      </c>
      <c r="R114" s="113" t="s">
        <v>1002</v>
      </c>
      <c r="S114" s="113" t="s">
        <v>524</v>
      </c>
      <c r="T114" s="113" t="s">
        <v>1003</v>
      </c>
      <c r="U114" s="114">
        <v>0</v>
      </c>
      <c r="V114" s="115">
        <v>44505</v>
      </c>
      <c r="W114" s="115">
        <v>44505</v>
      </c>
      <c r="X114" s="113" t="s">
        <v>526</v>
      </c>
      <c r="Y114" s="113" t="s">
        <v>527</v>
      </c>
      <c r="Z114" s="113" t="s">
        <v>528</v>
      </c>
      <c r="AA114" s="116"/>
      <c r="AB114" s="116"/>
      <c r="AC114" s="113" t="s">
        <v>528</v>
      </c>
      <c r="AD114" s="113" t="s">
        <v>961</v>
      </c>
      <c r="AE114" s="114">
        <v>0</v>
      </c>
      <c r="AF114" s="116"/>
      <c r="AG114" s="114">
        <v>0</v>
      </c>
      <c r="AH114" s="114">
        <v>80000</v>
      </c>
      <c r="AI114" s="114">
        <v>0</v>
      </c>
      <c r="AJ114" s="114">
        <v>80000</v>
      </c>
      <c r="AK114" s="113" t="s">
        <v>528</v>
      </c>
      <c r="AL114" s="113" t="s">
        <v>528</v>
      </c>
      <c r="AM114" s="113" t="s">
        <v>530</v>
      </c>
      <c r="AN114" s="113" t="s">
        <v>1004</v>
      </c>
      <c r="AO114" s="114">
        <v>0</v>
      </c>
      <c r="AP114" s="113" t="s">
        <v>532</v>
      </c>
    </row>
    <row r="115" spans="1:42" x14ac:dyDescent="0.25">
      <c r="A115" s="113" t="s">
        <v>1005</v>
      </c>
      <c r="B115" s="114">
        <v>80000</v>
      </c>
      <c r="C115" s="113" t="s">
        <v>516</v>
      </c>
      <c r="D115" s="113" t="s">
        <v>517</v>
      </c>
      <c r="E115" s="113" t="s">
        <v>518</v>
      </c>
      <c r="F115" s="113" t="s">
        <v>519</v>
      </c>
      <c r="G115" s="113" t="s">
        <v>520</v>
      </c>
      <c r="H115" s="113" t="s">
        <v>1005</v>
      </c>
      <c r="I115" s="114">
        <v>80000</v>
      </c>
      <c r="J115" s="113" t="s">
        <v>34</v>
      </c>
      <c r="K115" s="114">
        <v>0</v>
      </c>
      <c r="L115" s="114">
        <v>0</v>
      </c>
      <c r="M115" s="115">
        <v>44351</v>
      </c>
      <c r="N115" s="115">
        <v>44350</v>
      </c>
      <c r="O115" s="115">
        <v>44350</v>
      </c>
      <c r="P115" s="116"/>
      <c r="Q115" s="113" t="s">
        <v>1006</v>
      </c>
      <c r="R115" s="113" t="s">
        <v>1007</v>
      </c>
      <c r="S115" s="113" t="s">
        <v>524</v>
      </c>
      <c r="T115" s="113" t="s">
        <v>525</v>
      </c>
      <c r="U115" s="114">
        <v>0</v>
      </c>
      <c r="V115" s="115">
        <v>44595</v>
      </c>
      <c r="W115" s="115">
        <v>44595</v>
      </c>
      <c r="X115" s="113" t="s">
        <v>526</v>
      </c>
      <c r="Y115" s="113" t="s">
        <v>527</v>
      </c>
      <c r="Z115" s="113" t="s">
        <v>528</v>
      </c>
      <c r="AA115" s="116"/>
      <c r="AB115" s="116"/>
      <c r="AC115" s="113" t="s">
        <v>528</v>
      </c>
      <c r="AD115" s="113" t="s">
        <v>994</v>
      </c>
      <c r="AE115" s="114">
        <v>0</v>
      </c>
      <c r="AF115" s="116"/>
      <c r="AG115" s="114">
        <v>0</v>
      </c>
      <c r="AH115" s="114">
        <v>80000</v>
      </c>
      <c r="AI115" s="114">
        <v>0</v>
      </c>
      <c r="AJ115" s="114">
        <v>80000</v>
      </c>
      <c r="AK115" s="113" t="s">
        <v>528</v>
      </c>
      <c r="AL115" s="113" t="s">
        <v>528</v>
      </c>
      <c r="AM115" s="113" t="s">
        <v>530</v>
      </c>
      <c r="AN115" s="113" t="s">
        <v>1008</v>
      </c>
      <c r="AO115" s="114">
        <v>0</v>
      </c>
      <c r="AP115" s="113" t="s">
        <v>532</v>
      </c>
    </row>
    <row r="116" spans="1:42" x14ac:dyDescent="0.25">
      <c r="A116" s="113" t="s">
        <v>1009</v>
      </c>
      <c r="B116" s="114">
        <v>80000</v>
      </c>
      <c r="C116" s="113" t="s">
        <v>516</v>
      </c>
      <c r="D116" s="113" t="s">
        <v>517</v>
      </c>
      <c r="E116" s="113" t="s">
        <v>518</v>
      </c>
      <c r="F116" s="113" t="s">
        <v>519</v>
      </c>
      <c r="G116" s="113" t="s">
        <v>520</v>
      </c>
      <c r="H116" s="113" t="s">
        <v>1009</v>
      </c>
      <c r="I116" s="114">
        <v>80000</v>
      </c>
      <c r="J116" s="113" t="s">
        <v>34</v>
      </c>
      <c r="K116" s="114">
        <v>0</v>
      </c>
      <c r="L116" s="114">
        <v>0</v>
      </c>
      <c r="M116" s="115">
        <v>44351</v>
      </c>
      <c r="N116" s="115">
        <v>44351</v>
      </c>
      <c r="O116" s="115">
        <v>44351</v>
      </c>
      <c r="P116" s="116"/>
      <c r="Q116" s="113" t="s">
        <v>581</v>
      </c>
      <c r="R116" s="113" t="s">
        <v>582</v>
      </c>
      <c r="S116" s="113" t="s">
        <v>524</v>
      </c>
      <c r="T116" s="113" t="s">
        <v>1010</v>
      </c>
      <c r="U116" s="114">
        <v>0</v>
      </c>
      <c r="V116" s="115">
        <v>44505</v>
      </c>
      <c r="W116" s="115">
        <v>44505</v>
      </c>
      <c r="X116" s="113" t="s">
        <v>526</v>
      </c>
      <c r="Y116" s="113" t="s">
        <v>527</v>
      </c>
      <c r="Z116" s="113" t="s">
        <v>528</v>
      </c>
      <c r="AA116" s="116"/>
      <c r="AB116" s="116"/>
      <c r="AC116" s="113" t="s">
        <v>528</v>
      </c>
      <c r="AD116" s="113" t="s">
        <v>961</v>
      </c>
      <c r="AE116" s="114">
        <v>0</v>
      </c>
      <c r="AF116" s="116"/>
      <c r="AG116" s="114">
        <v>0</v>
      </c>
      <c r="AH116" s="114">
        <v>80000</v>
      </c>
      <c r="AI116" s="114">
        <v>0</v>
      </c>
      <c r="AJ116" s="114">
        <v>80000</v>
      </c>
      <c r="AK116" s="113" t="s">
        <v>528</v>
      </c>
      <c r="AL116" s="113" t="s">
        <v>528</v>
      </c>
      <c r="AM116" s="113" t="s">
        <v>530</v>
      </c>
      <c r="AN116" s="113" t="s">
        <v>1011</v>
      </c>
      <c r="AO116" s="114">
        <v>0</v>
      </c>
      <c r="AP116" s="113" t="s">
        <v>532</v>
      </c>
    </row>
    <row r="117" spans="1:42" x14ac:dyDescent="0.25">
      <c r="A117" s="113" t="s">
        <v>1012</v>
      </c>
      <c r="B117" s="114">
        <v>80000</v>
      </c>
      <c r="C117" s="113" t="s">
        <v>516</v>
      </c>
      <c r="D117" s="113" t="s">
        <v>517</v>
      </c>
      <c r="E117" s="113" t="s">
        <v>518</v>
      </c>
      <c r="F117" s="113" t="s">
        <v>519</v>
      </c>
      <c r="G117" s="113" t="s">
        <v>520</v>
      </c>
      <c r="H117" s="113" t="s">
        <v>1012</v>
      </c>
      <c r="I117" s="114">
        <v>80000</v>
      </c>
      <c r="J117" s="113" t="s">
        <v>34</v>
      </c>
      <c r="K117" s="114">
        <v>0</v>
      </c>
      <c r="L117" s="114">
        <v>0</v>
      </c>
      <c r="M117" s="115">
        <v>44353</v>
      </c>
      <c r="N117" s="115">
        <v>44353</v>
      </c>
      <c r="O117" s="115">
        <v>44353</v>
      </c>
      <c r="P117" s="116"/>
      <c r="Q117" s="113" t="s">
        <v>1013</v>
      </c>
      <c r="R117" s="113" t="s">
        <v>1014</v>
      </c>
      <c r="S117" s="113" t="s">
        <v>524</v>
      </c>
      <c r="T117" s="113" t="s">
        <v>1015</v>
      </c>
      <c r="U117" s="114">
        <v>0</v>
      </c>
      <c r="V117" s="115">
        <v>44505</v>
      </c>
      <c r="W117" s="115">
        <v>44505</v>
      </c>
      <c r="X117" s="113" t="s">
        <v>526</v>
      </c>
      <c r="Y117" s="113" t="s">
        <v>527</v>
      </c>
      <c r="Z117" s="113" t="s">
        <v>528</v>
      </c>
      <c r="AA117" s="116"/>
      <c r="AB117" s="116"/>
      <c r="AC117" s="113" t="s">
        <v>528</v>
      </c>
      <c r="AD117" s="113" t="s">
        <v>961</v>
      </c>
      <c r="AE117" s="114">
        <v>0</v>
      </c>
      <c r="AF117" s="116"/>
      <c r="AG117" s="114">
        <v>0</v>
      </c>
      <c r="AH117" s="114">
        <v>80000</v>
      </c>
      <c r="AI117" s="114">
        <v>0</v>
      </c>
      <c r="AJ117" s="114">
        <v>80000</v>
      </c>
      <c r="AK117" s="113" t="s">
        <v>528</v>
      </c>
      <c r="AL117" s="113" t="s">
        <v>528</v>
      </c>
      <c r="AM117" s="113" t="s">
        <v>530</v>
      </c>
      <c r="AN117" s="113" t="s">
        <v>1016</v>
      </c>
      <c r="AO117" s="114">
        <v>0</v>
      </c>
      <c r="AP117" s="113" t="s">
        <v>532</v>
      </c>
    </row>
    <row r="118" spans="1:42" x14ac:dyDescent="0.25">
      <c r="A118" s="113" t="s">
        <v>1017</v>
      </c>
      <c r="B118" s="114">
        <v>80000</v>
      </c>
      <c r="C118" s="113" t="s">
        <v>516</v>
      </c>
      <c r="D118" s="113" t="s">
        <v>517</v>
      </c>
      <c r="E118" s="113" t="s">
        <v>518</v>
      </c>
      <c r="F118" s="113" t="s">
        <v>519</v>
      </c>
      <c r="G118" s="113" t="s">
        <v>520</v>
      </c>
      <c r="H118" s="113" t="s">
        <v>1017</v>
      </c>
      <c r="I118" s="114">
        <v>80000</v>
      </c>
      <c r="J118" s="113" t="s">
        <v>34</v>
      </c>
      <c r="K118" s="114">
        <v>0</v>
      </c>
      <c r="L118" s="114">
        <v>0</v>
      </c>
      <c r="M118" s="115">
        <v>44352</v>
      </c>
      <c r="N118" s="115">
        <v>44352</v>
      </c>
      <c r="O118" s="115">
        <v>44352</v>
      </c>
      <c r="P118" s="116"/>
      <c r="Q118" s="113" t="s">
        <v>1018</v>
      </c>
      <c r="R118" s="113" t="s">
        <v>1019</v>
      </c>
      <c r="S118" s="113" t="s">
        <v>524</v>
      </c>
      <c r="T118" s="113" t="s">
        <v>1020</v>
      </c>
      <c r="U118" s="114">
        <v>0</v>
      </c>
      <c r="V118" s="115">
        <v>44505</v>
      </c>
      <c r="W118" s="115">
        <v>44505</v>
      </c>
      <c r="X118" s="113" t="s">
        <v>526</v>
      </c>
      <c r="Y118" s="113" t="s">
        <v>527</v>
      </c>
      <c r="Z118" s="113" t="s">
        <v>528</v>
      </c>
      <c r="AA118" s="116"/>
      <c r="AB118" s="116"/>
      <c r="AC118" s="113" t="s">
        <v>528</v>
      </c>
      <c r="AD118" s="113" t="s">
        <v>961</v>
      </c>
      <c r="AE118" s="114">
        <v>0</v>
      </c>
      <c r="AF118" s="116"/>
      <c r="AG118" s="114">
        <v>0</v>
      </c>
      <c r="AH118" s="114">
        <v>80000</v>
      </c>
      <c r="AI118" s="114">
        <v>0</v>
      </c>
      <c r="AJ118" s="114">
        <v>80000</v>
      </c>
      <c r="AK118" s="113" t="s">
        <v>528</v>
      </c>
      <c r="AL118" s="113" t="s">
        <v>528</v>
      </c>
      <c r="AM118" s="113" t="s">
        <v>530</v>
      </c>
      <c r="AN118" s="113" t="s">
        <v>1021</v>
      </c>
      <c r="AO118" s="114">
        <v>0</v>
      </c>
      <c r="AP118" s="113" t="s">
        <v>532</v>
      </c>
    </row>
    <row r="119" spans="1:42" x14ac:dyDescent="0.25">
      <c r="A119" s="113" t="s">
        <v>1022</v>
      </c>
      <c r="B119" s="114">
        <v>80000</v>
      </c>
      <c r="C119" s="113" t="s">
        <v>516</v>
      </c>
      <c r="D119" s="113" t="s">
        <v>517</v>
      </c>
      <c r="E119" s="113" t="s">
        <v>518</v>
      </c>
      <c r="F119" s="113" t="s">
        <v>519</v>
      </c>
      <c r="G119" s="113" t="s">
        <v>520</v>
      </c>
      <c r="H119" s="113" t="s">
        <v>1022</v>
      </c>
      <c r="I119" s="114">
        <v>80000</v>
      </c>
      <c r="J119" s="113" t="s">
        <v>34</v>
      </c>
      <c r="K119" s="114">
        <v>0</v>
      </c>
      <c r="L119" s="114">
        <v>0</v>
      </c>
      <c r="M119" s="115">
        <v>44355</v>
      </c>
      <c r="N119" s="115">
        <v>44355</v>
      </c>
      <c r="O119" s="115">
        <v>44355</v>
      </c>
      <c r="P119" s="116"/>
      <c r="Q119" s="113" t="s">
        <v>1023</v>
      </c>
      <c r="R119" s="113" t="s">
        <v>1024</v>
      </c>
      <c r="S119" s="113" t="s">
        <v>524</v>
      </c>
      <c r="T119" s="113" t="s">
        <v>1025</v>
      </c>
      <c r="U119" s="114">
        <v>0</v>
      </c>
      <c r="V119" s="115">
        <v>44505</v>
      </c>
      <c r="W119" s="115">
        <v>44505</v>
      </c>
      <c r="X119" s="113" t="s">
        <v>526</v>
      </c>
      <c r="Y119" s="113" t="s">
        <v>527</v>
      </c>
      <c r="Z119" s="113" t="s">
        <v>528</v>
      </c>
      <c r="AA119" s="116"/>
      <c r="AB119" s="116"/>
      <c r="AC119" s="113" t="s">
        <v>528</v>
      </c>
      <c r="AD119" s="113" t="s">
        <v>961</v>
      </c>
      <c r="AE119" s="114">
        <v>0</v>
      </c>
      <c r="AF119" s="116"/>
      <c r="AG119" s="114">
        <v>0</v>
      </c>
      <c r="AH119" s="114">
        <v>80000</v>
      </c>
      <c r="AI119" s="114">
        <v>0</v>
      </c>
      <c r="AJ119" s="114">
        <v>80000</v>
      </c>
      <c r="AK119" s="113" t="s">
        <v>528</v>
      </c>
      <c r="AL119" s="113" t="s">
        <v>528</v>
      </c>
      <c r="AM119" s="113" t="s">
        <v>530</v>
      </c>
      <c r="AN119" s="113" t="s">
        <v>1026</v>
      </c>
      <c r="AO119" s="114">
        <v>0</v>
      </c>
      <c r="AP119" s="113" t="s">
        <v>532</v>
      </c>
    </row>
    <row r="120" spans="1:42" x14ac:dyDescent="0.25">
      <c r="A120" s="113" t="s">
        <v>1027</v>
      </c>
      <c r="B120" s="114">
        <v>80000</v>
      </c>
      <c r="C120" s="113" t="s">
        <v>516</v>
      </c>
      <c r="D120" s="113" t="s">
        <v>517</v>
      </c>
      <c r="E120" s="113" t="s">
        <v>518</v>
      </c>
      <c r="F120" s="113" t="s">
        <v>519</v>
      </c>
      <c r="G120" s="113" t="s">
        <v>520</v>
      </c>
      <c r="H120" s="113" t="s">
        <v>1027</v>
      </c>
      <c r="I120" s="114">
        <v>80000</v>
      </c>
      <c r="J120" s="113" t="s">
        <v>34</v>
      </c>
      <c r="K120" s="114">
        <v>0</v>
      </c>
      <c r="L120" s="114">
        <v>0</v>
      </c>
      <c r="M120" s="115">
        <v>44355</v>
      </c>
      <c r="N120" s="115">
        <v>44355</v>
      </c>
      <c r="O120" s="115">
        <v>44355</v>
      </c>
      <c r="P120" s="116"/>
      <c r="Q120" s="113" t="s">
        <v>1028</v>
      </c>
      <c r="R120" s="113" t="s">
        <v>1029</v>
      </c>
      <c r="S120" s="113" t="s">
        <v>524</v>
      </c>
      <c r="T120" s="113" t="s">
        <v>1030</v>
      </c>
      <c r="U120" s="114">
        <v>0</v>
      </c>
      <c r="V120" s="115">
        <v>44505</v>
      </c>
      <c r="W120" s="115">
        <v>44505</v>
      </c>
      <c r="X120" s="113" t="s">
        <v>526</v>
      </c>
      <c r="Y120" s="113" t="s">
        <v>527</v>
      </c>
      <c r="Z120" s="113" t="s">
        <v>528</v>
      </c>
      <c r="AA120" s="116"/>
      <c r="AB120" s="116"/>
      <c r="AC120" s="113" t="s">
        <v>528</v>
      </c>
      <c r="AD120" s="113" t="s">
        <v>961</v>
      </c>
      <c r="AE120" s="114">
        <v>0</v>
      </c>
      <c r="AF120" s="116"/>
      <c r="AG120" s="114">
        <v>0</v>
      </c>
      <c r="AH120" s="114">
        <v>80000</v>
      </c>
      <c r="AI120" s="114">
        <v>0</v>
      </c>
      <c r="AJ120" s="114">
        <v>80000</v>
      </c>
      <c r="AK120" s="113" t="s">
        <v>528</v>
      </c>
      <c r="AL120" s="113" t="s">
        <v>528</v>
      </c>
      <c r="AM120" s="113" t="s">
        <v>530</v>
      </c>
      <c r="AN120" s="113" t="s">
        <v>1031</v>
      </c>
      <c r="AO120" s="114">
        <v>0</v>
      </c>
      <c r="AP120" s="113" t="s">
        <v>532</v>
      </c>
    </row>
    <row r="121" spans="1:42" x14ac:dyDescent="0.25">
      <c r="A121" s="113" t="s">
        <v>1032</v>
      </c>
      <c r="B121" s="114">
        <v>80000</v>
      </c>
      <c r="C121" s="113" t="s">
        <v>516</v>
      </c>
      <c r="D121" s="113" t="s">
        <v>517</v>
      </c>
      <c r="E121" s="113" t="s">
        <v>518</v>
      </c>
      <c r="F121" s="113" t="s">
        <v>519</v>
      </c>
      <c r="G121" s="113" t="s">
        <v>520</v>
      </c>
      <c r="H121" s="113" t="s">
        <v>1032</v>
      </c>
      <c r="I121" s="114">
        <v>80000</v>
      </c>
      <c r="J121" s="113" t="s">
        <v>34</v>
      </c>
      <c r="K121" s="114">
        <v>0</v>
      </c>
      <c r="L121" s="114">
        <v>0</v>
      </c>
      <c r="M121" s="115">
        <v>44356</v>
      </c>
      <c r="N121" s="115">
        <v>44356</v>
      </c>
      <c r="O121" s="115">
        <v>44356</v>
      </c>
      <c r="P121" s="116"/>
      <c r="Q121" s="113" t="s">
        <v>1033</v>
      </c>
      <c r="R121" s="113" t="s">
        <v>1034</v>
      </c>
      <c r="S121" s="113" t="s">
        <v>524</v>
      </c>
      <c r="T121" s="113" t="s">
        <v>1030</v>
      </c>
      <c r="U121" s="114">
        <v>0</v>
      </c>
      <c r="V121" s="115">
        <v>44505</v>
      </c>
      <c r="W121" s="115">
        <v>44505</v>
      </c>
      <c r="X121" s="113" t="s">
        <v>526</v>
      </c>
      <c r="Y121" s="113" t="s">
        <v>527</v>
      </c>
      <c r="Z121" s="113" t="s">
        <v>528</v>
      </c>
      <c r="AA121" s="116"/>
      <c r="AB121" s="116"/>
      <c r="AC121" s="113" t="s">
        <v>528</v>
      </c>
      <c r="AD121" s="113" t="s">
        <v>961</v>
      </c>
      <c r="AE121" s="114">
        <v>0</v>
      </c>
      <c r="AF121" s="116"/>
      <c r="AG121" s="114">
        <v>0</v>
      </c>
      <c r="AH121" s="114">
        <v>80000</v>
      </c>
      <c r="AI121" s="114">
        <v>0</v>
      </c>
      <c r="AJ121" s="114">
        <v>80000</v>
      </c>
      <c r="AK121" s="113" t="s">
        <v>528</v>
      </c>
      <c r="AL121" s="113" t="s">
        <v>528</v>
      </c>
      <c r="AM121" s="113" t="s">
        <v>530</v>
      </c>
      <c r="AN121" s="113" t="s">
        <v>1035</v>
      </c>
      <c r="AO121" s="114">
        <v>0</v>
      </c>
      <c r="AP121" s="113" t="s">
        <v>532</v>
      </c>
    </row>
    <row r="122" spans="1:42" x14ac:dyDescent="0.25">
      <c r="A122" s="113" t="s">
        <v>1036</v>
      </c>
      <c r="B122" s="114">
        <v>80000</v>
      </c>
      <c r="C122" s="113" t="s">
        <v>516</v>
      </c>
      <c r="D122" s="113" t="s">
        <v>517</v>
      </c>
      <c r="E122" s="113" t="s">
        <v>518</v>
      </c>
      <c r="F122" s="113" t="s">
        <v>519</v>
      </c>
      <c r="G122" s="113" t="s">
        <v>520</v>
      </c>
      <c r="H122" s="113" t="s">
        <v>1036</v>
      </c>
      <c r="I122" s="114">
        <v>80000</v>
      </c>
      <c r="J122" s="113" t="s">
        <v>34</v>
      </c>
      <c r="K122" s="114">
        <v>0</v>
      </c>
      <c r="L122" s="114">
        <v>0</v>
      </c>
      <c r="M122" s="115">
        <v>44356</v>
      </c>
      <c r="N122" s="115">
        <v>44356</v>
      </c>
      <c r="O122" s="115">
        <v>44356</v>
      </c>
      <c r="P122" s="116"/>
      <c r="Q122" s="113" t="s">
        <v>1037</v>
      </c>
      <c r="R122" s="113" t="s">
        <v>1038</v>
      </c>
      <c r="S122" s="113" t="s">
        <v>524</v>
      </c>
      <c r="T122" s="113" t="s">
        <v>1039</v>
      </c>
      <c r="U122" s="114">
        <v>0</v>
      </c>
      <c r="V122" s="115">
        <v>44505</v>
      </c>
      <c r="W122" s="115">
        <v>44505</v>
      </c>
      <c r="X122" s="113" t="s">
        <v>526</v>
      </c>
      <c r="Y122" s="113" t="s">
        <v>527</v>
      </c>
      <c r="Z122" s="113" t="s">
        <v>528</v>
      </c>
      <c r="AA122" s="116"/>
      <c r="AB122" s="116"/>
      <c r="AC122" s="113" t="s">
        <v>528</v>
      </c>
      <c r="AD122" s="113" t="s">
        <v>961</v>
      </c>
      <c r="AE122" s="114">
        <v>0</v>
      </c>
      <c r="AF122" s="116"/>
      <c r="AG122" s="114">
        <v>0</v>
      </c>
      <c r="AH122" s="114">
        <v>80000</v>
      </c>
      <c r="AI122" s="114">
        <v>0</v>
      </c>
      <c r="AJ122" s="114">
        <v>80000</v>
      </c>
      <c r="AK122" s="113" t="s">
        <v>528</v>
      </c>
      <c r="AL122" s="113" t="s">
        <v>528</v>
      </c>
      <c r="AM122" s="113" t="s">
        <v>530</v>
      </c>
      <c r="AN122" s="113" t="s">
        <v>1040</v>
      </c>
      <c r="AO122" s="114">
        <v>0</v>
      </c>
      <c r="AP122" s="113" t="s">
        <v>532</v>
      </c>
    </row>
    <row r="123" spans="1:42" x14ac:dyDescent="0.25">
      <c r="A123" s="113" t="s">
        <v>1041</v>
      </c>
      <c r="B123" s="114">
        <v>80000</v>
      </c>
      <c r="C123" s="113" t="s">
        <v>516</v>
      </c>
      <c r="D123" s="113" t="s">
        <v>517</v>
      </c>
      <c r="E123" s="113" t="s">
        <v>518</v>
      </c>
      <c r="F123" s="113" t="s">
        <v>519</v>
      </c>
      <c r="G123" s="113" t="s">
        <v>520</v>
      </c>
      <c r="H123" s="113" t="s">
        <v>1041</v>
      </c>
      <c r="I123" s="114">
        <v>80000</v>
      </c>
      <c r="J123" s="113" t="s">
        <v>34</v>
      </c>
      <c r="K123" s="114">
        <v>0</v>
      </c>
      <c r="L123" s="114">
        <v>0</v>
      </c>
      <c r="M123" s="115">
        <v>44357</v>
      </c>
      <c r="N123" s="115">
        <v>44357</v>
      </c>
      <c r="O123" s="115">
        <v>44357</v>
      </c>
      <c r="P123" s="116"/>
      <c r="Q123" s="113" t="s">
        <v>1042</v>
      </c>
      <c r="R123" s="113" t="s">
        <v>1043</v>
      </c>
      <c r="S123" s="113" t="s">
        <v>524</v>
      </c>
      <c r="T123" s="113" t="s">
        <v>1044</v>
      </c>
      <c r="U123" s="114">
        <v>0</v>
      </c>
      <c r="V123" s="115">
        <v>44505</v>
      </c>
      <c r="W123" s="115">
        <v>44505</v>
      </c>
      <c r="X123" s="113" t="s">
        <v>526</v>
      </c>
      <c r="Y123" s="113" t="s">
        <v>527</v>
      </c>
      <c r="Z123" s="113" t="s">
        <v>528</v>
      </c>
      <c r="AA123" s="116"/>
      <c r="AB123" s="116"/>
      <c r="AC123" s="113" t="s">
        <v>528</v>
      </c>
      <c r="AD123" s="113" t="s">
        <v>961</v>
      </c>
      <c r="AE123" s="114">
        <v>0</v>
      </c>
      <c r="AF123" s="116"/>
      <c r="AG123" s="114">
        <v>0</v>
      </c>
      <c r="AH123" s="114">
        <v>80000</v>
      </c>
      <c r="AI123" s="114">
        <v>0</v>
      </c>
      <c r="AJ123" s="114">
        <v>80000</v>
      </c>
      <c r="AK123" s="113" t="s">
        <v>528</v>
      </c>
      <c r="AL123" s="113" t="s">
        <v>528</v>
      </c>
      <c r="AM123" s="113" t="s">
        <v>530</v>
      </c>
      <c r="AN123" s="113" t="s">
        <v>1045</v>
      </c>
      <c r="AO123" s="114">
        <v>0</v>
      </c>
      <c r="AP123" s="113" t="s">
        <v>532</v>
      </c>
    </row>
    <row r="124" spans="1:42" x14ac:dyDescent="0.25">
      <c r="A124" s="113" t="s">
        <v>1046</v>
      </c>
      <c r="B124" s="114">
        <v>80000</v>
      </c>
      <c r="C124" s="113" t="s">
        <v>516</v>
      </c>
      <c r="D124" s="113" t="s">
        <v>517</v>
      </c>
      <c r="E124" s="113" t="s">
        <v>518</v>
      </c>
      <c r="F124" s="113" t="s">
        <v>519</v>
      </c>
      <c r="G124" s="113" t="s">
        <v>520</v>
      </c>
      <c r="H124" s="113" t="s">
        <v>1046</v>
      </c>
      <c r="I124" s="114">
        <v>80000</v>
      </c>
      <c r="J124" s="113" t="s">
        <v>34</v>
      </c>
      <c r="K124" s="114">
        <v>0</v>
      </c>
      <c r="L124" s="114">
        <v>0</v>
      </c>
      <c r="M124" s="115">
        <v>44357</v>
      </c>
      <c r="N124" s="115">
        <v>44357</v>
      </c>
      <c r="O124" s="115">
        <v>44357</v>
      </c>
      <c r="P124" s="116"/>
      <c r="Q124" s="113" t="s">
        <v>1047</v>
      </c>
      <c r="R124" s="113" t="s">
        <v>1048</v>
      </c>
      <c r="S124" s="113" t="s">
        <v>524</v>
      </c>
      <c r="T124" s="113" t="s">
        <v>1049</v>
      </c>
      <c r="U124" s="114">
        <v>0</v>
      </c>
      <c r="V124" s="115">
        <v>44505</v>
      </c>
      <c r="W124" s="115">
        <v>44505</v>
      </c>
      <c r="X124" s="113" t="s">
        <v>526</v>
      </c>
      <c r="Y124" s="113" t="s">
        <v>527</v>
      </c>
      <c r="Z124" s="113" t="s">
        <v>528</v>
      </c>
      <c r="AA124" s="116"/>
      <c r="AB124" s="116"/>
      <c r="AC124" s="113" t="s">
        <v>528</v>
      </c>
      <c r="AD124" s="113" t="s">
        <v>961</v>
      </c>
      <c r="AE124" s="114">
        <v>0</v>
      </c>
      <c r="AF124" s="116"/>
      <c r="AG124" s="114">
        <v>0</v>
      </c>
      <c r="AH124" s="114">
        <v>80000</v>
      </c>
      <c r="AI124" s="114">
        <v>0</v>
      </c>
      <c r="AJ124" s="114">
        <v>80000</v>
      </c>
      <c r="AK124" s="113" t="s">
        <v>528</v>
      </c>
      <c r="AL124" s="113" t="s">
        <v>528</v>
      </c>
      <c r="AM124" s="113" t="s">
        <v>530</v>
      </c>
      <c r="AN124" s="113" t="s">
        <v>1050</v>
      </c>
      <c r="AO124" s="114">
        <v>0</v>
      </c>
      <c r="AP124" s="113" t="s">
        <v>532</v>
      </c>
    </row>
    <row r="125" spans="1:42" x14ac:dyDescent="0.25">
      <c r="A125" s="113" t="s">
        <v>1051</v>
      </c>
      <c r="B125" s="114">
        <v>80000</v>
      </c>
      <c r="C125" s="113" t="s">
        <v>516</v>
      </c>
      <c r="D125" s="113" t="s">
        <v>517</v>
      </c>
      <c r="E125" s="113" t="s">
        <v>518</v>
      </c>
      <c r="F125" s="113" t="s">
        <v>519</v>
      </c>
      <c r="G125" s="113" t="s">
        <v>520</v>
      </c>
      <c r="H125" s="113" t="s">
        <v>1051</v>
      </c>
      <c r="I125" s="114">
        <v>80000</v>
      </c>
      <c r="J125" s="113" t="s">
        <v>34</v>
      </c>
      <c r="K125" s="114">
        <v>0</v>
      </c>
      <c r="L125" s="114">
        <v>0</v>
      </c>
      <c r="M125" s="115">
        <v>44357</v>
      </c>
      <c r="N125" s="115">
        <v>44357</v>
      </c>
      <c r="O125" s="115">
        <v>44357</v>
      </c>
      <c r="P125" s="116"/>
      <c r="Q125" s="113" t="s">
        <v>1052</v>
      </c>
      <c r="R125" s="113" t="s">
        <v>1053</v>
      </c>
      <c r="S125" s="113" t="s">
        <v>524</v>
      </c>
      <c r="T125" s="113" t="s">
        <v>1054</v>
      </c>
      <c r="U125" s="114">
        <v>0</v>
      </c>
      <c r="V125" s="115">
        <v>44505</v>
      </c>
      <c r="W125" s="115">
        <v>44505</v>
      </c>
      <c r="X125" s="113" t="s">
        <v>526</v>
      </c>
      <c r="Y125" s="113" t="s">
        <v>527</v>
      </c>
      <c r="Z125" s="113" t="s">
        <v>528</v>
      </c>
      <c r="AA125" s="116"/>
      <c r="AB125" s="116"/>
      <c r="AC125" s="113" t="s">
        <v>528</v>
      </c>
      <c r="AD125" s="113" t="s">
        <v>961</v>
      </c>
      <c r="AE125" s="114">
        <v>0</v>
      </c>
      <c r="AF125" s="116"/>
      <c r="AG125" s="114">
        <v>0</v>
      </c>
      <c r="AH125" s="114">
        <v>80000</v>
      </c>
      <c r="AI125" s="114">
        <v>0</v>
      </c>
      <c r="AJ125" s="114">
        <v>80000</v>
      </c>
      <c r="AK125" s="113" t="s">
        <v>528</v>
      </c>
      <c r="AL125" s="113" t="s">
        <v>528</v>
      </c>
      <c r="AM125" s="113" t="s">
        <v>530</v>
      </c>
      <c r="AN125" s="113" t="s">
        <v>1055</v>
      </c>
      <c r="AO125" s="114">
        <v>0</v>
      </c>
      <c r="AP125" s="113" t="s">
        <v>532</v>
      </c>
    </row>
    <row r="126" spans="1:42" x14ac:dyDescent="0.25">
      <c r="A126" s="113" t="s">
        <v>1056</v>
      </c>
      <c r="B126" s="114">
        <v>80000</v>
      </c>
      <c r="C126" s="113" t="s">
        <v>516</v>
      </c>
      <c r="D126" s="113" t="s">
        <v>517</v>
      </c>
      <c r="E126" s="113" t="s">
        <v>518</v>
      </c>
      <c r="F126" s="113" t="s">
        <v>519</v>
      </c>
      <c r="G126" s="113" t="s">
        <v>520</v>
      </c>
      <c r="H126" s="113" t="s">
        <v>1056</v>
      </c>
      <c r="I126" s="114">
        <v>80000</v>
      </c>
      <c r="J126" s="113" t="s">
        <v>34</v>
      </c>
      <c r="K126" s="114">
        <v>0</v>
      </c>
      <c r="L126" s="114">
        <v>0</v>
      </c>
      <c r="M126" s="115">
        <v>44357</v>
      </c>
      <c r="N126" s="115">
        <v>44357</v>
      </c>
      <c r="O126" s="115">
        <v>44357</v>
      </c>
      <c r="P126" s="116"/>
      <c r="Q126" s="113" t="s">
        <v>1057</v>
      </c>
      <c r="R126" s="113" t="s">
        <v>1058</v>
      </c>
      <c r="S126" s="113" t="s">
        <v>524</v>
      </c>
      <c r="T126" s="113" t="s">
        <v>1059</v>
      </c>
      <c r="U126" s="114">
        <v>0</v>
      </c>
      <c r="V126" s="115">
        <v>44505</v>
      </c>
      <c r="W126" s="115">
        <v>44505</v>
      </c>
      <c r="X126" s="113" t="s">
        <v>526</v>
      </c>
      <c r="Y126" s="113" t="s">
        <v>527</v>
      </c>
      <c r="Z126" s="113" t="s">
        <v>528</v>
      </c>
      <c r="AA126" s="116"/>
      <c r="AB126" s="116"/>
      <c r="AC126" s="113" t="s">
        <v>528</v>
      </c>
      <c r="AD126" s="113" t="s">
        <v>961</v>
      </c>
      <c r="AE126" s="114">
        <v>0</v>
      </c>
      <c r="AF126" s="116"/>
      <c r="AG126" s="114">
        <v>0</v>
      </c>
      <c r="AH126" s="114">
        <v>80000</v>
      </c>
      <c r="AI126" s="114">
        <v>0</v>
      </c>
      <c r="AJ126" s="114">
        <v>80000</v>
      </c>
      <c r="AK126" s="113" t="s">
        <v>528</v>
      </c>
      <c r="AL126" s="113" t="s">
        <v>528</v>
      </c>
      <c r="AM126" s="113" t="s">
        <v>530</v>
      </c>
      <c r="AN126" s="113" t="s">
        <v>1060</v>
      </c>
      <c r="AO126" s="114">
        <v>0</v>
      </c>
      <c r="AP126" s="113" t="s">
        <v>532</v>
      </c>
    </row>
    <row r="127" spans="1:42" x14ac:dyDescent="0.25">
      <c r="A127" s="113" t="s">
        <v>1061</v>
      </c>
      <c r="B127" s="114">
        <v>80000</v>
      </c>
      <c r="C127" s="113" t="s">
        <v>516</v>
      </c>
      <c r="D127" s="113" t="s">
        <v>517</v>
      </c>
      <c r="E127" s="113" t="s">
        <v>518</v>
      </c>
      <c r="F127" s="113" t="s">
        <v>519</v>
      </c>
      <c r="G127" s="113" t="s">
        <v>520</v>
      </c>
      <c r="H127" s="113" t="s">
        <v>1061</v>
      </c>
      <c r="I127" s="114">
        <v>80000</v>
      </c>
      <c r="J127" s="113" t="s">
        <v>34</v>
      </c>
      <c r="K127" s="114">
        <v>0</v>
      </c>
      <c r="L127" s="114">
        <v>0</v>
      </c>
      <c r="M127" s="115">
        <v>44357</v>
      </c>
      <c r="N127" s="115">
        <v>44357</v>
      </c>
      <c r="O127" s="115">
        <v>44357</v>
      </c>
      <c r="P127" s="116"/>
      <c r="Q127" s="113" t="s">
        <v>1062</v>
      </c>
      <c r="R127" s="113" t="s">
        <v>1063</v>
      </c>
      <c r="S127" s="113" t="s">
        <v>524</v>
      </c>
      <c r="T127" s="113" t="s">
        <v>1064</v>
      </c>
      <c r="U127" s="114">
        <v>0</v>
      </c>
      <c r="V127" s="115">
        <v>44505</v>
      </c>
      <c r="W127" s="115">
        <v>44505</v>
      </c>
      <c r="X127" s="113" t="s">
        <v>526</v>
      </c>
      <c r="Y127" s="113" t="s">
        <v>527</v>
      </c>
      <c r="Z127" s="113" t="s">
        <v>528</v>
      </c>
      <c r="AA127" s="116"/>
      <c r="AB127" s="116"/>
      <c r="AC127" s="113" t="s">
        <v>528</v>
      </c>
      <c r="AD127" s="113" t="s">
        <v>961</v>
      </c>
      <c r="AE127" s="114">
        <v>0</v>
      </c>
      <c r="AF127" s="116"/>
      <c r="AG127" s="114">
        <v>0</v>
      </c>
      <c r="AH127" s="114">
        <v>80000</v>
      </c>
      <c r="AI127" s="114">
        <v>0</v>
      </c>
      <c r="AJ127" s="114">
        <v>80000</v>
      </c>
      <c r="AK127" s="113" t="s">
        <v>528</v>
      </c>
      <c r="AL127" s="113" t="s">
        <v>528</v>
      </c>
      <c r="AM127" s="113" t="s">
        <v>530</v>
      </c>
      <c r="AN127" s="113" t="s">
        <v>1065</v>
      </c>
      <c r="AO127" s="114">
        <v>0</v>
      </c>
      <c r="AP127" s="113" t="s">
        <v>532</v>
      </c>
    </row>
    <row r="128" spans="1:42" x14ac:dyDescent="0.25">
      <c r="A128" s="113" t="s">
        <v>1066</v>
      </c>
      <c r="B128" s="114">
        <v>80000</v>
      </c>
      <c r="C128" s="113" t="s">
        <v>516</v>
      </c>
      <c r="D128" s="113" t="s">
        <v>517</v>
      </c>
      <c r="E128" s="113" t="s">
        <v>518</v>
      </c>
      <c r="F128" s="113" t="s">
        <v>519</v>
      </c>
      <c r="G128" s="113" t="s">
        <v>520</v>
      </c>
      <c r="H128" s="113" t="s">
        <v>1066</v>
      </c>
      <c r="I128" s="114">
        <v>80000</v>
      </c>
      <c r="J128" s="113" t="s">
        <v>34</v>
      </c>
      <c r="K128" s="114">
        <v>0</v>
      </c>
      <c r="L128" s="114">
        <v>0</v>
      </c>
      <c r="M128" s="115">
        <v>44357</v>
      </c>
      <c r="N128" s="115">
        <v>44357</v>
      </c>
      <c r="O128" s="115">
        <v>44357</v>
      </c>
      <c r="P128" s="116"/>
      <c r="Q128" s="113" t="s">
        <v>1067</v>
      </c>
      <c r="R128" s="113" t="s">
        <v>1068</v>
      </c>
      <c r="S128" s="113" t="s">
        <v>524</v>
      </c>
      <c r="T128" s="113" t="s">
        <v>1069</v>
      </c>
      <c r="U128" s="114">
        <v>0</v>
      </c>
      <c r="V128" s="115">
        <v>44505</v>
      </c>
      <c r="W128" s="115">
        <v>44505</v>
      </c>
      <c r="X128" s="113" t="s">
        <v>526</v>
      </c>
      <c r="Y128" s="113" t="s">
        <v>527</v>
      </c>
      <c r="Z128" s="113" t="s">
        <v>528</v>
      </c>
      <c r="AA128" s="116"/>
      <c r="AB128" s="116"/>
      <c r="AC128" s="113" t="s">
        <v>528</v>
      </c>
      <c r="AD128" s="113" t="s">
        <v>961</v>
      </c>
      <c r="AE128" s="114">
        <v>0</v>
      </c>
      <c r="AF128" s="116"/>
      <c r="AG128" s="114">
        <v>0</v>
      </c>
      <c r="AH128" s="114">
        <v>80000</v>
      </c>
      <c r="AI128" s="114">
        <v>0</v>
      </c>
      <c r="AJ128" s="114">
        <v>80000</v>
      </c>
      <c r="AK128" s="113" t="s">
        <v>528</v>
      </c>
      <c r="AL128" s="113" t="s">
        <v>528</v>
      </c>
      <c r="AM128" s="113" t="s">
        <v>530</v>
      </c>
      <c r="AN128" s="113" t="s">
        <v>1070</v>
      </c>
      <c r="AO128" s="114">
        <v>0</v>
      </c>
      <c r="AP128" s="113" t="s">
        <v>532</v>
      </c>
    </row>
    <row r="129" spans="1:42" x14ac:dyDescent="0.25">
      <c r="A129" s="113" t="s">
        <v>1071</v>
      </c>
      <c r="B129" s="114">
        <v>80000</v>
      </c>
      <c r="C129" s="113" t="s">
        <v>516</v>
      </c>
      <c r="D129" s="113" t="s">
        <v>517</v>
      </c>
      <c r="E129" s="113" t="s">
        <v>518</v>
      </c>
      <c r="F129" s="113" t="s">
        <v>519</v>
      </c>
      <c r="G129" s="113" t="s">
        <v>520</v>
      </c>
      <c r="H129" s="113" t="s">
        <v>1071</v>
      </c>
      <c r="I129" s="114">
        <v>80000</v>
      </c>
      <c r="J129" s="113" t="s">
        <v>34</v>
      </c>
      <c r="K129" s="114">
        <v>0</v>
      </c>
      <c r="L129" s="114">
        <v>0</v>
      </c>
      <c r="M129" s="115">
        <v>44357</v>
      </c>
      <c r="N129" s="115">
        <v>44357</v>
      </c>
      <c r="O129" s="115">
        <v>44357</v>
      </c>
      <c r="P129" s="116"/>
      <c r="Q129" s="113" t="s">
        <v>1072</v>
      </c>
      <c r="R129" s="113" t="s">
        <v>1073</v>
      </c>
      <c r="S129" s="113" t="s">
        <v>524</v>
      </c>
      <c r="T129" s="113" t="s">
        <v>1074</v>
      </c>
      <c r="U129" s="114">
        <v>0</v>
      </c>
      <c r="V129" s="115">
        <v>44505</v>
      </c>
      <c r="W129" s="115">
        <v>44505</v>
      </c>
      <c r="X129" s="113" t="s">
        <v>526</v>
      </c>
      <c r="Y129" s="113" t="s">
        <v>527</v>
      </c>
      <c r="Z129" s="113" t="s">
        <v>528</v>
      </c>
      <c r="AA129" s="116"/>
      <c r="AB129" s="116"/>
      <c r="AC129" s="113" t="s">
        <v>528</v>
      </c>
      <c r="AD129" s="113" t="s">
        <v>961</v>
      </c>
      <c r="AE129" s="114">
        <v>0</v>
      </c>
      <c r="AF129" s="116"/>
      <c r="AG129" s="114">
        <v>0</v>
      </c>
      <c r="AH129" s="114">
        <v>80000</v>
      </c>
      <c r="AI129" s="114">
        <v>0</v>
      </c>
      <c r="AJ129" s="114">
        <v>80000</v>
      </c>
      <c r="AK129" s="113" t="s">
        <v>528</v>
      </c>
      <c r="AL129" s="113" t="s">
        <v>528</v>
      </c>
      <c r="AM129" s="113" t="s">
        <v>530</v>
      </c>
      <c r="AN129" s="113" t="s">
        <v>1075</v>
      </c>
      <c r="AO129" s="114">
        <v>0</v>
      </c>
      <c r="AP129" s="113" t="s">
        <v>532</v>
      </c>
    </row>
    <row r="130" spans="1:42" x14ac:dyDescent="0.25">
      <c r="A130" s="113" t="s">
        <v>1076</v>
      </c>
      <c r="B130" s="114">
        <v>80000</v>
      </c>
      <c r="C130" s="113" t="s">
        <v>516</v>
      </c>
      <c r="D130" s="113" t="s">
        <v>517</v>
      </c>
      <c r="E130" s="113" t="s">
        <v>518</v>
      </c>
      <c r="F130" s="113" t="s">
        <v>519</v>
      </c>
      <c r="G130" s="113" t="s">
        <v>520</v>
      </c>
      <c r="H130" s="113" t="s">
        <v>1076</v>
      </c>
      <c r="I130" s="114">
        <v>80000</v>
      </c>
      <c r="J130" s="113" t="s">
        <v>34</v>
      </c>
      <c r="K130" s="114">
        <v>0</v>
      </c>
      <c r="L130" s="114">
        <v>0</v>
      </c>
      <c r="M130" s="115">
        <v>44357</v>
      </c>
      <c r="N130" s="115">
        <v>44350</v>
      </c>
      <c r="O130" s="115">
        <v>44357</v>
      </c>
      <c r="P130" s="116"/>
      <c r="Q130" s="113" t="s">
        <v>1077</v>
      </c>
      <c r="R130" s="113" t="s">
        <v>1078</v>
      </c>
      <c r="S130" s="113" t="s">
        <v>524</v>
      </c>
      <c r="T130" s="113" t="s">
        <v>525</v>
      </c>
      <c r="U130" s="114">
        <v>0</v>
      </c>
      <c r="V130" s="115">
        <v>44505</v>
      </c>
      <c r="W130" s="115">
        <v>44505</v>
      </c>
      <c r="X130" s="113" t="s">
        <v>526</v>
      </c>
      <c r="Y130" s="113" t="s">
        <v>527</v>
      </c>
      <c r="Z130" s="113" t="s">
        <v>528</v>
      </c>
      <c r="AA130" s="116"/>
      <c r="AB130" s="116"/>
      <c r="AC130" s="113" t="s">
        <v>528</v>
      </c>
      <c r="AD130" s="113" t="s">
        <v>979</v>
      </c>
      <c r="AE130" s="114">
        <v>0</v>
      </c>
      <c r="AF130" s="116"/>
      <c r="AG130" s="114">
        <v>0</v>
      </c>
      <c r="AH130" s="114">
        <v>80000</v>
      </c>
      <c r="AI130" s="114">
        <v>0</v>
      </c>
      <c r="AJ130" s="114">
        <v>80000</v>
      </c>
      <c r="AK130" s="113" t="s">
        <v>528</v>
      </c>
      <c r="AL130" s="113" t="s">
        <v>528</v>
      </c>
      <c r="AM130" s="113" t="s">
        <v>530</v>
      </c>
      <c r="AN130" s="113" t="s">
        <v>1079</v>
      </c>
      <c r="AO130" s="114">
        <v>0</v>
      </c>
      <c r="AP130" s="113" t="s">
        <v>532</v>
      </c>
    </row>
    <row r="131" spans="1:42" x14ac:dyDescent="0.25">
      <c r="A131" s="113" t="s">
        <v>1080</v>
      </c>
      <c r="B131" s="114">
        <v>80000</v>
      </c>
      <c r="C131" s="113" t="s">
        <v>516</v>
      </c>
      <c r="D131" s="113" t="s">
        <v>517</v>
      </c>
      <c r="E131" s="113" t="s">
        <v>518</v>
      </c>
      <c r="F131" s="113" t="s">
        <v>519</v>
      </c>
      <c r="G131" s="113" t="s">
        <v>520</v>
      </c>
      <c r="H131" s="113" t="s">
        <v>1080</v>
      </c>
      <c r="I131" s="114">
        <v>80000</v>
      </c>
      <c r="J131" s="113" t="s">
        <v>34</v>
      </c>
      <c r="K131" s="114">
        <v>0</v>
      </c>
      <c r="L131" s="114">
        <v>0</v>
      </c>
      <c r="M131" s="115">
        <v>44358</v>
      </c>
      <c r="N131" s="115">
        <v>44358</v>
      </c>
      <c r="O131" s="115">
        <v>44358</v>
      </c>
      <c r="P131" s="116"/>
      <c r="Q131" s="113" t="s">
        <v>1081</v>
      </c>
      <c r="R131" s="113" t="s">
        <v>1082</v>
      </c>
      <c r="S131" s="113" t="s">
        <v>524</v>
      </c>
      <c r="T131" s="113" t="s">
        <v>1083</v>
      </c>
      <c r="U131" s="114">
        <v>0</v>
      </c>
      <c r="V131" s="115">
        <v>44505</v>
      </c>
      <c r="W131" s="115">
        <v>44505</v>
      </c>
      <c r="X131" s="113" t="s">
        <v>526</v>
      </c>
      <c r="Y131" s="113" t="s">
        <v>527</v>
      </c>
      <c r="Z131" s="113" t="s">
        <v>528</v>
      </c>
      <c r="AA131" s="116"/>
      <c r="AB131" s="116"/>
      <c r="AC131" s="113" t="s">
        <v>528</v>
      </c>
      <c r="AD131" s="113" t="s">
        <v>961</v>
      </c>
      <c r="AE131" s="114">
        <v>0</v>
      </c>
      <c r="AF131" s="116"/>
      <c r="AG131" s="114">
        <v>0</v>
      </c>
      <c r="AH131" s="114">
        <v>80000</v>
      </c>
      <c r="AI131" s="114">
        <v>0</v>
      </c>
      <c r="AJ131" s="114">
        <v>80000</v>
      </c>
      <c r="AK131" s="113" t="s">
        <v>528</v>
      </c>
      <c r="AL131" s="113" t="s">
        <v>528</v>
      </c>
      <c r="AM131" s="113" t="s">
        <v>530</v>
      </c>
      <c r="AN131" s="113" t="s">
        <v>1084</v>
      </c>
      <c r="AO131" s="114">
        <v>0</v>
      </c>
      <c r="AP131" s="113" t="s">
        <v>532</v>
      </c>
    </row>
    <row r="132" spans="1:42" x14ac:dyDescent="0.25">
      <c r="A132" s="113" t="s">
        <v>1085</v>
      </c>
      <c r="B132" s="114">
        <v>80000</v>
      </c>
      <c r="C132" s="113" t="s">
        <v>516</v>
      </c>
      <c r="D132" s="113" t="s">
        <v>517</v>
      </c>
      <c r="E132" s="113" t="s">
        <v>518</v>
      </c>
      <c r="F132" s="113" t="s">
        <v>519</v>
      </c>
      <c r="G132" s="113" t="s">
        <v>520</v>
      </c>
      <c r="H132" s="113" t="s">
        <v>1085</v>
      </c>
      <c r="I132" s="114">
        <v>80000</v>
      </c>
      <c r="J132" s="113" t="s">
        <v>34</v>
      </c>
      <c r="K132" s="114">
        <v>0</v>
      </c>
      <c r="L132" s="114">
        <v>0</v>
      </c>
      <c r="M132" s="115">
        <v>44358</v>
      </c>
      <c r="N132" s="115">
        <v>44358</v>
      </c>
      <c r="O132" s="115">
        <v>44358</v>
      </c>
      <c r="P132" s="116"/>
      <c r="Q132" s="113" t="s">
        <v>1086</v>
      </c>
      <c r="R132" s="113" t="s">
        <v>1087</v>
      </c>
      <c r="S132" s="113" t="s">
        <v>524</v>
      </c>
      <c r="T132" s="113" t="s">
        <v>1088</v>
      </c>
      <c r="U132" s="114">
        <v>0</v>
      </c>
      <c r="V132" s="115">
        <v>44505</v>
      </c>
      <c r="W132" s="115">
        <v>44505</v>
      </c>
      <c r="X132" s="113" t="s">
        <v>526</v>
      </c>
      <c r="Y132" s="113" t="s">
        <v>527</v>
      </c>
      <c r="Z132" s="113" t="s">
        <v>528</v>
      </c>
      <c r="AA132" s="116"/>
      <c r="AB132" s="116"/>
      <c r="AC132" s="113" t="s">
        <v>528</v>
      </c>
      <c r="AD132" s="113" t="s">
        <v>961</v>
      </c>
      <c r="AE132" s="114">
        <v>0</v>
      </c>
      <c r="AF132" s="116"/>
      <c r="AG132" s="114">
        <v>0</v>
      </c>
      <c r="AH132" s="114">
        <v>80000</v>
      </c>
      <c r="AI132" s="114">
        <v>0</v>
      </c>
      <c r="AJ132" s="114">
        <v>80000</v>
      </c>
      <c r="AK132" s="113" t="s">
        <v>528</v>
      </c>
      <c r="AL132" s="113" t="s">
        <v>528</v>
      </c>
      <c r="AM132" s="113" t="s">
        <v>530</v>
      </c>
      <c r="AN132" s="113" t="s">
        <v>1089</v>
      </c>
      <c r="AO132" s="114">
        <v>0</v>
      </c>
      <c r="AP132" s="113" t="s">
        <v>532</v>
      </c>
    </row>
    <row r="133" spans="1:42" x14ac:dyDescent="0.25">
      <c r="A133" s="113" t="s">
        <v>1090</v>
      </c>
      <c r="B133" s="114">
        <v>80000</v>
      </c>
      <c r="C133" s="113" t="s">
        <v>516</v>
      </c>
      <c r="D133" s="113" t="s">
        <v>517</v>
      </c>
      <c r="E133" s="113" t="s">
        <v>518</v>
      </c>
      <c r="F133" s="113" t="s">
        <v>519</v>
      </c>
      <c r="G133" s="113" t="s">
        <v>520</v>
      </c>
      <c r="H133" s="113" t="s">
        <v>1090</v>
      </c>
      <c r="I133" s="114">
        <v>80000</v>
      </c>
      <c r="J133" s="113" t="s">
        <v>34</v>
      </c>
      <c r="K133" s="114">
        <v>0</v>
      </c>
      <c r="L133" s="114">
        <v>0</v>
      </c>
      <c r="M133" s="115">
        <v>44358</v>
      </c>
      <c r="N133" s="115">
        <v>44358</v>
      </c>
      <c r="O133" s="115">
        <v>44358</v>
      </c>
      <c r="P133" s="116"/>
      <c r="Q133" s="113" t="s">
        <v>1091</v>
      </c>
      <c r="R133" s="113" t="s">
        <v>1092</v>
      </c>
      <c r="S133" s="113" t="s">
        <v>524</v>
      </c>
      <c r="T133" s="113" t="s">
        <v>1049</v>
      </c>
      <c r="U133" s="114">
        <v>0</v>
      </c>
      <c r="V133" s="115">
        <v>44505</v>
      </c>
      <c r="W133" s="115">
        <v>44505</v>
      </c>
      <c r="X133" s="113" t="s">
        <v>526</v>
      </c>
      <c r="Y133" s="113" t="s">
        <v>527</v>
      </c>
      <c r="Z133" s="113" t="s">
        <v>528</v>
      </c>
      <c r="AA133" s="116"/>
      <c r="AB133" s="116"/>
      <c r="AC133" s="113" t="s">
        <v>528</v>
      </c>
      <c r="AD133" s="113" t="s">
        <v>961</v>
      </c>
      <c r="AE133" s="114">
        <v>0</v>
      </c>
      <c r="AF133" s="116"/>
      <c r="AG133" s="114">
        <v>0</v>
      </c>
      <c r="AH133" s="114">
        <v>80000</v>
      </c>
      <c r="AI133" s="114">
        <v>0</v>
      </c>
      <c r="AJ133" s="114">
        <v>80000</v>
      </c>
      <c r="AK133" s="113" t="s">
        <v>528</v>
      </c>
      <c r="AL133" s="113" t="s">
        <v>528</v>
      </c>
      <c r="AM133" s="113" t="s">
        <v>530</v>
      </c>
      <c r="AN133" s="113" t="s">
        <v>1093</v>
      </c>
      <c r="AO133" s="114">
        <v>0</v>
      </c>
      <c r="AP133" s="113" t="s">
        <v>532</v>
      </c>
    </row>
    <row r="134" spans="1:42" x14ac:dyDescent="0.25">
      <c r="A134" s="113" t="s">
        <v>1094</v>
      </c>
      <c r="B134" s="114">
        <v>80000</v>
      </c>
      <c r="C134" s="113" t="s">
        <v>516</v>
      </c>
      <c r="D134" s="113" t="s">
        <v>517</v>
      </c>
      <c r="E134" s="113" t="s">
        <v>518</v>
      </c>
      <c r="F134" s="113" t="s">
        <v>519</v>
      </c>
      <c r="G134" s="113" t="s">
        <v>520</v>
      </c>
      <c r="H134" s="113" t="s">
        <v>1094</v>
      </c>
      <c r="I134" s="114">
        <v>80000</v>
      </c>
      <c r="J134" s="113" t="s">
        <v>34</v>
      </c>
      <c r="K134" s="114">
        <v>0</v>
      </c>
      <c r="L134" s="114">
        <v>0</v>
      </c>
      <c r="M134" s="115">
        <v>44358</v>
      </c>
      <c r="N134" s="115">
        <v>44358</v>
      </c>
      <c r="O134" s="115">
        <v>44358</v>
      </c>
      <c r="P134" s="116"/>
      <c r="Q134" s="113" t="s">
        <v>1095</v>
      </c>
      <c r="R134" s="113" t="s">
        <v>1096</v>
      </c>
      <c r="S134" s="113" t="s">
        <v>524</v>
      </c>
      <c r="T134" s="113" t="s">
        <v>1097</v>
      </c>
      <c r="U134" s="114">
        <v>0</v>
      </c>
      <c r="V134" s="115">
        <v>44505</v>
      </c>
      <c r="W134" s="115">
        <v>44505</v>
      </c>
      <c r="X134" s="113" t="s">
        <v>526</v>
      </c>
      <c r="Y134" s="113" t="s">
        <v>527</v>
      </c>
      <c r="Z134" s="113" t="s">
        <v>528</v>
      </c>
      <c r="AA134" s="116"/>
      <c r="AB134" s="116"/>
      <c r="AC134" s="113" t="s">
        <v>528</v>
      </c>
      <c r="AD134" s="113" t="s">
        <v>961</v>
      </c>
      <c r="AE134" s="114">
        <v>0</v>
      </c>
      <c r="AF134" s="116"/>
      <c r="AG134" s="114">
        <v>0</v>
      </c>
      <c r="AH134" s="114">
        <v>80000</v>
      </c>
      <c r="AI134" s="114">
        <v>0</v>
      </c>
      <c r="AJ134" s="114">
        <v>80000</v>
      </c>
      <c r="AK134" s="113" t="s">
        <v>528</v>
      </c>
      <c r="AL134" s="113" t="s">
        <v>528</v>
      </c>
      <c r="AM134" s="113" t="s">
        <v>530</v>
      </c>
      <c r="AN134" s="113" t="s">
        <v>1098</v>
      </c>
      <c r="AO134" s="114">
        <v>0</v>
      </c>
      <c r="AP134" s="113" t="s">
        <v>532</v>
      </c>
    </row>
    <row r="135" spans="1:42" x14ac:dyDescent="0.25">
      <c r="A135" s="113" t="s">
        <v>1099</v>
      </c>
      <c r="B135" s="114">
        <v>80000</v>
      </c>
      <c r="C135" s="113" t="s">
        <v>516</v>
      </c>
      <c r="D135" s="113" t="s">
        <v>517</v>
      </c>
      <c r="E135" s="113" t="s">
        <v>518</v>
      </c>
      <c r="F135" s="113" t="s">
        <v>519</v>
      </c>
      <c r="G135" s="113" t="s">
        <v>520</v>
      </c>
      <c r="H135" s="113" t="s">
        <v>1099</v>
      </c>
      <c r="I135" s="114">
        <v>80000</v>
      </c>
      <c r="J135" s="113" t="s">
        <v>34</v>
      </c>
      <c r="K135" s="114">
        <v>0</v>
      </c>
      <c r="L135" s="114">
        <v>0</v>
      </c>
      <c r="M135" s="115">
        <v>44358</v>
      </c>
      <c r="N135" s="115">
        <v>44358</v>
      </c>
      <c r="O135" s="115">
        <v>44358</v>
      </c>
      <c r="P135" s="116"/>
      <c r="Q135" s="113" t="s">
        <v>1100</v>
      </c>
      <c r="R135" s="113" t="s">
        <v>1101</v>
      </c>
      <c r="S135" s="113" t="s">
        <v>524</v>
      </c>
      <c r="T135" s="113" t="s">
        <v>1102</v>
      </c>
      <c r="U135" s="114">
        <v>0</v>
      </c>
      <c r="V135" s="115">
        <v>44505</v>
      </c>
      <c r="W135" s="115">
        <v>44505</v>
      </c>
      <c r="X135" s="113" t="s">
        <v>526</v>
      </c>
      <c r="Y135" s="113" t="s">
        <v>527</v>
      </c>
      <c r="Z135" s="113" t="s">
        <v>528</v>
      </c>
      <c r="AA135" s="116"/>
      <c r="AB135" s="116"/>
      <c r="AC135" s="113" t="s">
        <v>528</v>
      </c>
      <c r="AD135" s="113" t="s">
        <v>961</v>
      </c>
      <c r="AE135" s="114">
        <v>0</v>
      </c>
      <c r="AF135" s="116"/>
      <c r="AG135" s="114">
        <v>0</v>
      </c>
      <c r="AH135" s="114">
        <v>80000</v>
      </c>
      <c r="AI135" s="114">
        <v>0</v>
      </c>
      <c r="AJ135" s="114">
        <v>80000</v>
      </c>
      <c r="AK135" s="113" t="s">
        <v>528</v>
      </c>
      <c r="AL135" s="113" t="s">
        <v>528</v>
      </c>
      <c r="AM135" s="113" t="s">
        <v>530</v>
      </c>
      <c r="AN135" s="113" t="s">
        <v>1103</v>
      </c>
      <c r="AO135" s="114">
        <v>0</v>
      </c>
      <c r="AP135" s="113" t="s">
        <v>532</v>
      </c>
    </row>
    <row r="136" spans="1:42" x14ac:dyDescent="0.25">
      <c r="A136" s="113" t="s">
        <v>1104</v>
      </c>
      <c r="B136" s="114">
        <v>80000</v>
      </c>
      <c r="C136" s="113" t="s">
        <v>516</v>
      </c>
      <c r="D136" s="113" t="s">
        <v>517</v>
      </c>
      <c r="E136" s="113" t="s">
        <v>518</v>
      </c>
      <c r="F136" s="113" t="s">
        <v>519</v>
      </c>
      <c r="G136" s="113" t="s">
        <v>520</v>
      </c>
      <c r="H136" s="113" t="s">
        <v>1104</v>
      </c>
      <c r="I136" s="114">
        <v>80000</v>
      </c>
      <c r="J136" s="113" t="s">
        <v>34</v>
      </c>
      <c r="K136" s="114">
        <v>0</v>
      </c>
      <c r="L136" s="114">
        <v>0</v>
      </c>
      <c r="M136" s="115">
        <v>44358</v>
      </c>
      <c r="N136" s="115">
        <v>44358</v>
      </c>
      <c r="O136" s="115">
        <v>44358</v>
      </c>
      <c r="P136" s="116"/>
      <c r="Q136" s="113" t="s">
        <v>1105</v>
      </c>
      <c r="R136" s="113" t="s">
        <v>1106</v>
      </c>
      <c r="S136" s="113" t="s">
        <v>524</v>
      </c>
      <c r="T136" s="113" t="s">
        <v>1107</v>
      </c>
      <c r="U136" s="114">
        <v>0</v>
      </c>
      <c r="V136" s="115">
        <v>44505</v>
      </c>
      <c r="W136" s="115">
        <v>44505</v>
      </c>
      <c r="X136" s="113" t="s">
        <v>526</v>
      </c>
      <c r="Y136" s="113" t="s">
        <v>527</v>
      </c>
      <c r="Z136" s="113" t="s">
        <v>528</v>
      </c>
      <c r="AA136" s="116"/>
      <c r="AB136" s="116"/>
      <c r="AC136" s="113" t="s">
        <v>528</v>
      </c>
      <c r="AD136" s="113" t="s">
        <v>961</v>
      </c>
      <c r="AE136" s="114">
        <v>0</v>
      </c>
      <c r="AF136" s="116"/>
      <c r="AG136" s="114">
        <v>0</v>
      </c>
      <c r="AH136" s="114">
        <v>80000</v>
      </c>
      <c r="AI136" s="114">
        <v>0</v>
      </c>
      <c r="AJ136" s="114">
        <v>80000</v>
      </c>
      <c r="AK136" s="113" t="s">
        <v>528</v>
      </c>
      <c r="AL136" s="113" t="s">
        <v>528</v>
      </c>
      <c r="AM136" s="113" t="s">
        <v>530</v>
      </c>
      <c r="AN136" s="113" t="s">
        <v>1108</v>
      </c>
      <c r="AO136" s="114">
        <v>0</v>
      </c>
      <c r="AP136" s="113" t="s">
        <v>532</v>
      </c>
    </row>
    <row r="137" spans="1:42" x14ac:dyDescent="0.25">
      <c r="A137" s="113" t="s">
        <v>1109</v>
      </c>
      <c r="B137" s="114">
        <v>80000</v>
      </c>
      <c r="C137" s="113" t="s">
        <v>516</v>
      </c>
      <c r="D137" s="113" t="s">
        <v>517</v>
      </c>
      <c r="E137" s="113" t="s">
        <v>518</v>
      </c>
      <c r="F137" s="113" t="s">
        <v>519</v>
      </c>
      <c r="G137" s="113" t="s">
        <v>520</v>
      </c>
      <c r="H137" s="113" t="s">
        <v>1109</v>
      </c>
      <c r="I137" s="114">
        <v>80000</v>
      </c>
      <c r="J137" s="113" t="s">
        <v>34</v>
      </c>
      <c r="K137" s="114">
        <v>0</v>
      </c>
      <c r="L137" s="114">
        <v>0</v>
      </c>
      <c r="M137" s="115">
        <v>44362</v>
      </c>
      <c r="N137" s="115">
        <v>44362</v>
      </c>
      <c r="O137" s="115">
        <v>44362</v>
      </c>
      <c r="P137" s="116"/>
      <c r="Q137" s="113" t="s">
        <v>1110</v>
      </c>
      <c r="R137" s="113" t="s">
        <v>1111</v>
      </c>
      <c r="S137" s="113" t="s">
        <v>524</v>
      </c>
      <c r="T137" s="113" t="s">
        <v>1112</v>
      </c>
      <c r="U137" s="114">
        <v>0</v>
      </c>
      <c r="V137" s="115">
        <v>44505</v>
      </c>
      <c r="W137" s="115">
        <v>44505</v>
      </c>
      <c r="X137" s="113" t="s">
        <v>526</v>
      </c>
      <c r="Y137" s="113" t="s">
        <v>527</v>
      </c>
      <c r="Z137" s="113" t="s">
        <v>528</v>
      </c>
      <c r="AA137" s="116"/>
      <c r="AB137" s="116"/>
      <c r="AC137" s="113" t="s">
        <v>528</v>
      </c>
      <c r="AD137" s="113" t="s">
        <v>961</v>
      </c>
      <c r="AE137" s="114">
        <v>0</v>
      </c>
      <c r="AF137" s="116"/>
      <c r="AG137" s="114">
        <v>0</v>
      </c>
      <c r="AH137" s="114">
        <v>80000</v>
      </c>
      <c r="AI137" s="114">
        <v>0</v>
      </c>
      <c r="AJ137" s="114">
        <v>80000</v>
      </c>
      <c r="AK137" s="113" t="s">
        <v>528</v>
      </c>
      <c r="AL137" s="113" t="s">
        <v>528</v>
      </c>
      <c r="AM137" s="113" t="s">
        <v>530</v>
      </c>
      <c r="AN137" s="113" t="s">
        <v>1113</v>
      </c>
      <c r="AO137" s="114">
        <v>0</v>
      </c>
      <c r="AP137" s="113" t="s">
        <v>532</v>
      </c>
    </row>
    <row r="138" spans="1:42" x14ac:dyDescent="0.25">
      <c r="A138" s="113" t="s">
        <v>1114</v>
      </c>
      <c r="B138" s="114">
        <v>80000</v>
      </c>
      <c r="C138" s="113" t="s">
        <v>516</v>
      </c>
      <c r="D138" s="113" t="s">
        <v>517</v>
      </c>
      <c r="E138" s="113" t="s">
        <v>518</v>
      </c>
      <c r="F138" s="113" t="s">
        <v>519</v>
      </c>
      <c r="G138" s="113" t="s">
        <v>520</v>
      </c>
      <c r="H138" s="113" t="s">
        <v>1114</v>
      </c>
      <c r="I138" s="114">
        <v>80000</v>
      </c>
      <c r="J138" s="113" t="s">
        <v>34</v>
      </c>
      <c r="K138" s="114">
        <v>0</v>
      </c>
      <c r="L138" s="114">
        <v>0</v>
      </c>
      <c r="M138" s="115">
        <v>44362</v>
      </c>
      <c r="N138" s="115">
        <v>44362</v>
      </c>
      <c r="O138" s="115">
        <v>44362</v>
      </c>
      <c r="P138" s="116"/>
      <c r="Q138" s="113" t="s">
        <v>1115</v>
      </c>
      <c r="R138" s="113" t="s">
        <v>1116</v>
      </c>
      <c r="S138" s="113" t="s">
        <v>524</v>
      </c>
      <c r="T138" s="113" t="s">
        <v>1117</v>
      </c>
      <c r="U138" s="114">
        <v>0</v>
      </c>
      <c r="V138" s="115">
        <v>44505</v>
      </c>
      <c r="W138" s="115">
        <v>44505</v>
      </c>
      <c r="X138" s="113" t="s">
        <v>526</v>
      </c>
      <c r="Y138" s="113" t="s">
        <v>527</v>
      </c>
      <c r="Z138" s="113" t="s">
        <v>528</v>
      </c>
      <c r="AA138" s="116"/>
      <c r="AB138" s="116"/>
      <c r="AC138" s="113" t="s">
        <v>528</v>
      </c>
      <c r="AD138" s="113" t="s">
        <v>961</v>
      </c>
      <c r="AE138" s="114">
        <v>0</v>
      </c>
      <c r="AF138" s="116"/>
      <c r="AG138" s="114">
        <v>0</v>
      </c>
      <c r="AH138" s="114">
        <v>80000</v>
      </c>
      <c r="AI138" s="114">
        <v>0</v>
      </c>
      <c r="AJ138" s="114">
        <v>80000</v>
      </c>
      <c r="AK138" s="113" t="s">
        <v>528</v>
      </c>
      <c r="AL138" s="113" t="s">
        <v>528</v>
      </c>
      <c r="AM138" s="113" t="s">
        <v>530</v>
      </c>
      <c r="AN138" s="113" t="s">
        <v>1118</v>
      </c>
      <c r="AO138" s="114">
        <v>0</v>
      </c>
      <c r="AP138" s="113" t="s">
        <v>532</v>
      </c>
    </row>
    <row r="139" spans="1:42" x14ac:dyDescent="0.25">
      <c r="A139" s="113" t="s">
        <v>1119</v>
      </c>
      <c r="B139" s="114">
        <v>80000</v>
      </c>
      <c r="C139" s="113" t="s">
        <v>516</v>
      </c>
      <c r="D139" s="113" t="s">
        <v>517</v>
      </c>
      <c r="E139" s="113" t="s">
        <v>518</v>
      </c>
      <c r="F139" s="113" t="s">
        <v>519</v>
      </c>
      <c r="G139" s="113" t="s">
        <v>520</v>
      </c>
      <c r="H139" s="113" t="s">
        <v>1119</v>
      </c>
      <c r="I139" s="114">
        <v>80000</v>
      </c>
      <c r="J139" s="113" t="s">
        <v>34</v>
      </c>
      <c r="K139" s="114">
        <v>0</v>
      </c>
      <c r="L139" s="114">
        <v>0</v>
      </c>
      <c r="M139" s="115">
        <v>44362</v>
      </c>
      <c r="N139" s="115">
        <v>44362</v>
      </c>
      <c r="O139" s="115">
        <v>44362</v>
      </c>
      <c r="P139" s="116"/>
      <c r="Q139" s="113" t="s">
        <v>1120</v>
      </c>
      <c r="R139" s="113" t="s">
        <v>1121</v>
      </c>
      <c r="S139" s="113" t="s">
        <v>524</v>
      </c>
      <c r="T139" s="113" t="s">
        <v>1049</v>
      </c>
      <c r="U139" s="114">
        <v>0</v>
      </c>
      <c r="V139" s="115">
        <v>44505</v>
      </c>
      <c r="W139" s="115">
        <v>44505</v>
      </c>
      <c r="X139" s="113" t="s">
        <v>526</v>
      </c>
      <c r="Y139" s="113" t="s">
        <v>527</v>
      </c>
      <c r="Z139" s="113" t="s">
        <v>528</v>
      </c>
      <c r="AA139" s="116"/>
      <c r="AB139" s="116"/>
      <c r="AC139" s="113" t="s">
        <v>528</v>
      </c>
      <c r="AD139" s="113" t="s">
        <v>961</v>
      </c>
      <c r="AE139" s="114">
        <v>0</v>
      </c>
      <c r="AF139" s="116"/>
      <c r="AG139" s="114">
        <v>0</v>
      </c>
      <c r="AH139" s="114">
        <v>80000</v>
      </c>
      <c r="AI139" s="114">
        <v>0</v>
      </c>
      <c r="AJ139" s="114">
        <v>80000</v>
      </c>
      <c r="AK139" s="113" t="s">
        <v>528</v>
      </c>
      <c r="AL139" s="113" t="s">
        <v>528</v>
      </c>
      <c r="AM139" s="113" t="s">
        <v>530</v>
      </c>
      <c r="AN139" s="113" t="s">
        <v>1122</v>
      </c>
      <c r="AO139" s="114">
        <v>0</v>
      </c>
      <c r="AP139" s="113" t="s">
        <v>532</v>
      </c>
    </row>
    <row r="140" spans="1:42" x14ac:dyDescent="0.25">
      <c r="A140" s="113" t="s">
        <v>1123</v>
      </c>
      <c r="B140" s="114">
        <v>80000</v>
      </c>
      <c r="C140" s="113" t="s">
        <v>516</v>
      </c>
      <c r="D140" s="113" t="s">
        <v>517</v>
      </c>
      <c r="E140" s="113" t="s">
        <v>518</v>
      </c>
      <c r="F140" s="113" t="s">
        <v>519</v>
      </c>
      <c r="G140" s="113" t="s">
        <v>520</v>
      </c>
      <c r="H140" s="113" t="s">
        <v>1123</v>
      </c>
      <c r="I140" s="114">
        <v>80000</v>
      </c>
      <c r="J140" s="113" t="s">
        <v>34</v>
      </c>
      <c r="K140" s="114">
        <v>0</v>
      </c>
      <c r="L140" s="114">
        <v>0</v>
      </c>
      <c r="M140" s="115">
        <v>44362</v>
      </c>
      <c r="N140" s="115">
        <v>44362</v>
      </c>
      <c r="O140" s="115">
        <v>44362</v>
      </c>
      <c r="P140" s="116"/>
      <c r="Q140" s="113" t="s">
        <v>1124</v>
      </c>
      <c r="R140" s="113" t="s">
        <v>1125</v>
      </c>
      <c r="S140" s="113" t="s">
        <v>524</v>
      </c>
      <c r="T140" s="113" t="s">
        <v>1126</v>
      </c>
      <c r="U140" s="114">
        <v>0</v>
      </c>
      <c r="V140" s="115">
        <v>44505</v>
      </c>
      <c r="W140" s="115">
        <v>44505</v>
      </c>
      <c r="X140" s="113" t="s">
        <v>526</v>
      </c>
      <c r="Y140" s="113" t="s">
        <v>527</v>
      </c>
      <c r="Z140" s="113" t="s">
        <v>528</v>
      </c>
      <c r="AA140" s="116"/>
      <c r="AB140" s="116"/>
      <c r="AC140" s="113" t="s">
        <v>528</v>
      </c>
      <c r="AD140" s="113" t="s">
        <v>961</v>
      </c>
      <c r="AE140" s="114">
        <v>0</v>
      </c>
      <c r="AF140" s="116"/>
      <c r="AG140" s="114">
        <v>0</v>
      </c>
      <c r="AH140" s="114">
        <v>80000</v>
      </c>
      <c r="AI140" s="114">
        <v>0</v>
      </c>
      <c r="AJ140" s="114">
        <v>80000</v>
      </c>
      <c r="AK140" s="113" t="s">
        <v>528</v>
      </c>
      <c r="AL140" s="113" t="s">
        <v>528</v>
      </c>
      <c r="AM140" s="113" t="s">
        <v>530</v>
      </c>
      <c r="AN140" s="113" t="s">
        <v>1127</v>
      </c>
      <c r="AO140" s="114">
        <v>0</v>
      </c>
      <c r="AP140" s="113" t="s">
        <v>532</v>
      </c>
    </row>
    <row r="141" spans="1:42" x14ac:dyDescent="0.25">
      <c r="A141" s="113" t="s">
        <v>1128</v>
      </c>
      <c r="B141" s="114">
        <v>80000</v>
      </c>
      <c r="C141" s="113" t="s">
        <v>516</v>
      </c>
      <c r="D141" s="113" t="s">
        <v>517</v>
      </c>
      <c r="E141" s="113" t="s">
        <v>518</v>
      </c>
      <c r="F141" s="113" t="s">
        <v>519</v>
      </c>
      <c r="G141" s="113" t="s">
        <v>520</v>
      </c>
      <c r="H141" s="113" t="s">
        <v>1128</v>
      </c>
      <c r="I141" s="114">
        <v>80000</v>
      </c>
      <c r="J141" s="113" t="s">
        <v>34</v>
      </c>
      <c r="K141" s="114">
        <v>0</v>
      </c>
      <c r="L141" s="114">
        <v>0</v>
      </c>
      <c r="M141" s="115">
        <v>44362</v>
      </c>
      <c r="N141" s="115">
        <v>44362</v>
      </c>
      <c r="O141" s="115">
        <v>44362</v>
      </c>
      <c r="P141" s="116"/>
      <c r="Q141" s="113" t="s">
        <v>1129</v>
      </c>
      <c r="R141" s="113" t="s">
        <v>1130</v>
      </c>
      <c r="S141" s="113" t="s">
        <v>524</v>
      </c>
      <c r="T141" s="113" t="s">
        <v>1131</v>
      </c>
      <c r="U141" s="114">
        <v>0</v>
      </c>
      <c r="V141" s="115">
        <v>44505</v>
      </c>
      <c r="W141" s="115">
        <v>44505</v>
      </c>
      <c r="X141" s="113" t="s">
        <v>526</v>
      </c>
      <c r="Y141" s="113" t="s">
        <v>527</v>
      </c>
      <c r="Z141" s="113" t="s">
        <v>528</v>
      </c>
      <c r="AA141" s="116"/>
      <c r="AB141" s="116"/>
      <c r="AC141" s="113" t="s">
        <v>528</v>
      </c>
      <c r="AD141" s="113" t="s">
        <v>961</v>
      </c>
      <c r="AE141" s="114">
        <v>0</v>
      </c>
      <c r="AF141" s="116"/>
      <c r="AG141" s="114">
        <v>0</v>
      </c>
      <c r="AH141" s="114">
        <v>80000</v>
      </c>
      <c r="AI141" s="114">
        <v>0</v>
      </c>
      <c r="AJ141" s="114">
        <v>80000</v>
      </c>
      <c r="AK141" s="113" t="s">
        <v>528</v>
      </c>
      <c r="AL141" s="113" t="s">
        <v>528</v>
      </c>
      <c r="AM141" s="113" t="s">
        <v>530</v>
      </c>
      <c r="AN141" s="113" t="s">
        <v>1132</v>
      </c>
      <c r="AO141" s="114">
        <v>0</v>
      </c>
      <c r="AP141" s="113" t="s">
        <v>532</v>
      </c>
    </row>
    <row r="142" spans="1:42" x14ac:dyDescent="0.25">
      <c r="A142" s="113" t="s">
        <v>1133</v>
      </c>
      <c r="B142" s="114">
        <v>80000</v>
      </c>
      <c r="C142" s="113" t="s">
        <v>516</v>
      </c>
      <c r="D142" s="113" t="s">
        <v>517</v>
      </c>
      <c r="E142" s="113" t="s">
        <v>518</v>
      </c>
      <c r="F142" s="113" t="s">
        <v>519</v>
      </c>
      <c r="G142" s="113" t="s">
        <v>520</v>
      </c>
      <c r="H142" s="113" t="s">
        <v>1133</v>
      </c>
      <c r="I142" s="114">
        <v>80000</v>
      </c>
      <c r="J142" s="113" t="s">
        <v>34</v>
      </c>
      <c r="K142" s="114">
        <v>0</v>
      </c>
      <c r="L142" s="114">
        <v>0</v>
      </c>
      <c r="M142" s="115">
        <v>44362</v>
      </c>
      <c r="N142" s="115">
        <v>44362</v>
      </c>
      <c r="O142" s="115">
        <v>44362</v>
      </c>
      <c r="P142" s="116"/>
      <c r="Q142" s="113" t="s">
        <v>1134</v>
      </c>
      <c r="R142" s="113" t="s">
        <v>1135</v>
      </c>
      <c r="S142" s="113" t="s">
        <v>524</v>
      </c>
      <c r="T142" s="113" t="s">
        <v>1136</v>
      </c>
      <c r="U142" s="114">
        <v>0</v>
      </c>
      <c r="V142" s="115">
        <v>44505</v>
      </c>
      <c r="W142" s="115">
        <v>44505</v>
      </c>
      <c r="X142" s="113" t="s">
        <v>526</v>
      </c>
      <c r="Y142" s="113" t="s">
        <v>527</v>
      </c>
      <c r="Z142" s="113" t="s">
        <v>528</v>
      </c>
      <c r="AA142" s="116"/>
      <c r="AB142" s="116"/>
      <c r="AC142" s="113" t="s">
        <v>528</v>
      </c>
      <c r="AD142" s="113" t="s">
        <v>961</v>
      </c>
      <c r="AE142" s="114">
        <v>0</v>
      </c>
      <c r="AF142" s="116"/>
      <c r="AG142" s="114">
        <v>0</v>
      </c>
      <c r="AH142" s="114">
        <v>80000</v>
      </c>
      <c r="AI142" s="114">
        <v>0</v>
      </c>
      <c r="AJ142" s="114">
        <v>80000</v>
      </c>
      <c r="AK142" s="113" t="s">
        <v>528</v>
      </c>
      <c r="AL142" s="113" t="s">
        <v>528</v>
      </c>
      <c r="AM142" s="113" t="s">
        <v>530</v>
      </c>
      <c r="AN142" s="113" t="s">
        <v>1137</v>
      </c>
      <c r="AO142" s="114">
        <v>0</v>
      </c>
      <c r="AP142" s="113" t="s">
        <v>532</v>
      </c>
    </row>
    <row r="143" spans="1:42" x14ac:dyDescent="0.25">
      <c r="A143" s="113" t="s">
        <v>1138</v>
      </c>
      <c r="B143" s="114">
        <v>80000</v>
      </c>
      <c r="C143" s="113" t="s">
        <v>516</v>
      </c>
      <c r="D143" s="113" t="s">
        <v>517</v>
      </c>
      <c r="E143" s="113" t="s">
        <v>518</v>
      </c>
      <c r="F143" s="113" t="s">
        <v>519</v>
      </c>
      <c r="G143" s="113" t="s">
        <v>520</v>
      </c>
      <c r="H143" s="113" t="s">
        <v>1138</v>
      </c>
      <c r="I143" s="114">
        <v>80000</v>
      </c>
      <c r="J143" s="113" t="s">
        <v>34</v>
      </c>
      <c r="K143" s="114">
        <v>0</v>
      </c>
      <c r="L143" s="114">
        <v>0</v>
      </c>
      <c r="M143" s="115">
        <v>44362</v>
      </c>
      <c r="N143" s="115">
        <v>44362</v>
      </c>
      <c r="O143" s="115">
        <v>44362</v>
      </c>
      <c r="P143" s="116"/>
      <c r="Q143" s="113" t="s">
        <v>1139</v>
      </c>
      <c r="R143" s="113" t="s">
        <v>1140</v>
      </c>
      <c r="S143" s="113" t="s">
        <v>524</v>
      </c>
      <c r="T143" s="113" t="s">
        <v>1141</v>
      </c>
      <c r="U143" s="114">
        <v>0</v>
      </c>
      <c r="V143" s="115">
        <v>44505</v>
      </c>
      <c r="W143" s="115">
        <v>44505</v>
      </c>
      <c r="X143" s="113" t="s">
        <v>526</v>
      </c>
      <c r="Y143" s="113" t="s">
        <v>527</v>
      </c>
      <c r="Z143" s="113" t="s">
        <v>528</v>
      </c>
      <c r="AA143" s="116"/>
      <c r="AB143" s="116"/>
      <c r="AC143" s="113" t="s">
        <v>528</v>
      </c>
      <c r="AD143" s="113" t="s">
        <v>961</v>
      </c>
      <c r="AE143" s="114">
        <v>0</v>
      </c>
      <c r="AF143" s="116"/>
      <c r="AG143" s="114">
        <v>0</v>
      </c>
      <c r="AH143" s="114">
        <v>80000</v>
      </c>
      <c r="AI143" s="114">
        <v>0</v>
      </c>
      <c r="AJ143" s="114">
        <v>80000</v>
      </c>
      <c r="AK143" s="113" t="s">
        <v>528</v>
      </c>
      <c r="AL143" s="113" t="s">
        <v>528</v>
      </c>
      <c r="AM143" s="113" t="s">
        <v>530</v>
      </c>
      <c r="AN143" s="113" t="s">
        <v>1142</v>
      </c>
      <c r="AO143" s="114">
        <v>0</v>
      </c>
      <c r="AP143" s="113" t="s">
        <v>532</v>
      </c>
    </row>
    <row r="144" spans="1:42" x14ac:dyDescent="0.25">
      <c r="A144" s="113" t="s">
        <v>1143</v>
      </c>
      <c r="B144" s="114">
        <v>80000</v>
      </c>
      <c r="C144" s="113" t="s">
        <v>516</v>
      </c>
      <c r="D144" s="113" t="s">
        <v>517</v>
      </c>
      <c r="E144" s="113" t="s">
        <v>518</v>
      </c>
      <c r="F144" s="113" t="s">
        <v>519</v>
      </c>
      <c r="G144" s="113" t="s">
        <v>520</v>
      </c>
      <c r="H144" s="113" t="s">
        <v>1143</v>
      </c>
      <c r="I144" s="114">
        <v>80000</v>
      </c>
      <c r="J144" s="113" t="s">
        <v>34</v>
      </c>
      <c r="K144" s="114">
        <v>0</v>
      </c>
      <c r="L144" s="114">
        <v>0</v>
      </c>
      <c r="M144" s="115">
        <v>44363</v>
      </c>
      <c r="N144" s="115">
        <v>44363</v>
      </c>
      <c r="O144" s="115">
        <v>44363</v>
      </c>
      <c r="P144" s="116"/>
      <c r="Q144" s="113" t="s">
        <v>1144</v>
      </c>
      <c r="R144" s="113" t="s">
        <v>1145</v>
      </c>
      <c r="S144" s="113" t="s">
        <v>524</v>
      </c>
      <c r="T144" s="113" t="s">
        <v>1146</v>
      </c>
      <c r="U144" s="114">
        <v>0</v>
      </c>
      <c r="V144" s="115">
        <v>44505</v>
      </c>
      <c r="W144" s="115">
        <v>44505</v>
      </c>
      <c r="X144" s="113" t="s">
        <v>526</v>
      </c>
      <c r="Y144" s="113" t="s">
        <v>527</v>
      </c>
      <c r="Z144" s="113" t="s">
        <v>528</v>
      </c>
      <c r="AA144" s="116"/>
      <c r="AB144" s="116"/>
      <c r="AC144" s="113" t="s">
        <v>528</v>
      </c>
      <c r="AD144" s="113" t="s">
        <v>961</v>
      </c>
      <c r="AE144" s="114">
        <v>0</v>
      </c>
      <c r="AF144" s="116"/>
      <c r="AG144" s="114">
        <v>0</v>
      </c>
      <c r="AH144" s="114">
        <v>80000</v>
      </c>
      <c r="AI144" s="114">
        <v>0</v>
      </c>
      <c r="AJ144" s="114">
        <v>80000</v>
      </c>
      <c r="AK144" s="113" t="s">
        <v>528</v>
      </c>
      <c r="AL144" s="113" t="s">
        <v>528</v>
      </c>
      <c r="AM144" s="113" t="s">
        <v>530</v>
      </c>
      <c r="AN144" s="113" t="s">
        <v>1147</v>
      </c>
      <c r="AO144" s="114">
        <v>0</v>
      </c>
      <c r="AP144" s="113" t="s">
        <v>532</v>
      </c>
    </row>
    <row r="145" spans="1:42" x14ac:dyDescent="0.25">
      <c r="A145" s="113" t="s">
        <v>1148</v>
      </c>
      <c r="B145" s="114">
        <v>80000</v>
      </c>
      <c r="C145" s="113" t="s">
        <v>516</v>
      </c>
      <c r="D145" s="113" t="s">
        <v>517</v>
      </c>
      <c r="E145" s="113" t="s">
        <v>518</v>
      </c>
      <c r="F145" s="113" t="s">
        <v>519</v>
      </c>
      <c r="G145" s="113" t="s">
        <v>520</v>
      </c>
      <c r="H145" s="113" t="s">
        <v>1148</v>
      </c>
      <c r="I145" s="114">
        <v>80000</v>
      </c>
      <c r="J145" s="113" t="s">
        <v>34</v>
      </c>
      <c r="K145" s="114">
        <v>0</v>
      </c>
      <c r="L145" s="114">
        <v>0</v>
      </c>
      <c r="M145" s="115">
        <v>44363</v>
      </c>
      <c r="N145" s="115">
        <v>44363</v>
      </c>
      <c r="O145" s="115">
        <v>44363</v>
      </c>
      <c r="P145" s="116"/>
      <c r="Q145" s="113" t="s">
        <v>1149</v>
      </c>
      <c r="R145" s="113" t="s">
        <v>1150</v>
      </c>
      <c r="S145" s="113" t="s">
        <v>524</v>
      </c>
      <c r="T145" s="113" t="s">
        <v>1151</v>
      </c>
      <c r="U145" s="114">
        <v>0</v>
      </c>
      <c r="V145" s="115">
        <v>44505</v>
      </c>
      <c r="W145" s="115">
        <v>44505</v>
      </c>
      <c r="X145" s="113" t="s">
        <v>526</v>
      </c>
      <c r="Y145" s="113" t="s">
        <v>527</v>
      </c>
      <c r="Z145" s="113" t="s">
        <v>528</v>
      </c>
      <c r="AA145" s="116"/>
      <c r="AB145" s="116"/>
      <c r="AC145" s="113" t="s">
        <v>528</v>
      </c>
      <c r="AD145" s="113" t="s">
        <v>961</v>
      </c>
      <c r="AE145" s="114">
        <v>0</v>
      </c>
      <c r="AF145" s="116"/>
      <c r="AG145" s="114">
        <v>0</v>
      </c>
      <c r="AH145" s="114">
        <v>80000</v>
      </c>
      <c r="AI145" s="114">
        <v>0</v>
      </c>
      <c r="AJ145" s="114">
        <v>80000</v>
      </c>
      <c r="AK145" s="113" t="s">
        <v>528</v>
      </c>
      <c r="AL145" s="113" t="s">
        <v>528</v>
      </c>
      <c r="AM145" s="113" t="s">
        <v>530</v>
      </c>
      <c r="AN145" s="113" t="s">
        <v>1152</v>
      </c>
      <c r="AO145" s="114">
        <v>0</v>
      </c>
      <c r="AP145" s="113" t="s">
        <v>532</v>
      </c>
    </row>
    <row r="146" spans="1:42" x14ac:dyDescent="0.25">
      <c r="A146" s="113" t="s">
        <v>1153</v>
      </c>
      <c r="B146" s="114">
        <v>80000</v>
      </c>
      <c r="C146" s="113" t="s">
        <v>516</v>
      </c>
      <c r="D146" s="113" t="s">
        <v>517</v>
      </c>
      <c r="E146" s="113" t="s">
        <v>518</v>
      </c>
      <c r="F146" s="113" t="s">
        <v>519</v>
      </c>
      <c r="G146" s="113" t="s">
        <v>520</v>
      </c>
      <c r="H146" s="113" t="s">
        <v>1153</v>
      </c>
      <c r="I146" s="114">
        <v>80000</v>
      </c>
      <c r="J146" s="113" t="s">
        <v>34</v>
      </c>
      <c r="K146" s="114">
        <v>0</v>
      </c>
      <c r="L146" s="114">
        <v>0</v>
      </c>
      <c r="M146" s="115">
        <v>44363</v>
      </c>
      <c r="N146" s="115">
        <v>44363</v>
      </c>
      <c r="O146" s="115">
        <v>44363</v>
      </c>
      <c r="P146" s="116"/>
      <c r="Q146" s="113" t="s">
        <v>1154</v>
      </c>
      <c r="R146" s="113" t="s">
        <v>1155</v>
      </c>
      <c r="S146" s="113" t="s">
        <v>524</v>
      </c>
      <c r="T146" s="113" t="s">
        <v>1156</v>
      </c>
      <c r="U146" s="114">
        <v>0</v>
      </c>
      <c r="V146" s="115">
        <v>44505</v>
      </c>
      <c r="W146" s="115">
        <v>44505</v>
      </c>
      <c r="X146" s="113" t="s">
        <v>526</v>
      </c>
      <c r="Y146" s="113" t="s">
        <v>527</v>
      </c>
      <c r="Z146" s="113" t="s">
        <v>528</v>
      </c>
      <c r="AA146" s="116"/>
      <c r="AB146" s="116"/>
      <c r="AC146" s="113" t="s">
        <v>528</v>
      </c>
      <c r="AD146" s="113" t="s">
        <v>961</v>
      </c>
      <c r="AE146" s="114">
        <v>0</v>
      </c>
      <c r="AF146" s="116"/>
      <c r="AG146" s="114">
        <v>0</v>
      </c>
      <c r="AH146" s="114">
        <v>80000</v>
      </c>
      <c r="AI146" s="114">
        <v>0</v>
      </c>
      <c r="AJ146" s="114">
        <v>80000</v>
      </c>
      <c r="AK146" s="113" t="s">
        <v>528</v>
      </c>
      <c r="AL146" s="113" t="s">
        <v>528</v>
      </c>
      <c r="AM146" s="113" t="s">
        <v>530</v>
      </c>
      <c r="AN146" s="113" t="s">
        <v>1157</v>
      </c>
      <c r="AO146" s="114">
        <v>0</v>
      </c>
      <c r="AP146" s="113" t="s">
        <v>532</v>
      </c>
    </row>
    <row r="147" spans="1:42" x14ac:dyDescent="0.25">
      <c r="A147" s="113" t="s">
        <v>1158</v>
      </c>
      <c r="B147" s="114">
        <v>80000</v>
      </c>
      <c r="C147" s="113" t="s">
        <v>516</v>
      </c>
      <c r="D147" s="113" t="s">
        <v>517</v>
      </c>
      <c r="E147" s="113" t="s">
        <v>518</v>
      </c>
      <c r="F147" s="113" t="s">
        <v>519</v>
      </c>
      <c r="G147" s="113" t="s">
        <v>520</v>
      </c>
      <c r="H147" s="113" t="s">
        <v>1158</v>
      </c>
      <c r="I147" s="114">
        <v>80000</v>
      </c>
      <c r="J147" s="113" t="s">
        <v>34</v>
      </c>
      <c r="K147" s="114">
        <v>0</v>
      </c>
      <c r="L147" s="114">
        <v>0</v>
      </c>
      <c r="M147" s="115">
        <v>44365</v>
      </c>
      <c r="N147" s="115">
        <v>44365</v>
      </c>
      <c r="O147" s="115">
        <v>44365</v>
      </c>
      <c r="P147" s="116"/>
      <c r="Q147" s="113" t="s">
        <v>1159</v>
      </c>
      <c r="R147" s="113" t="s">
        <v>1160</v>
      </c>
      <c r="S147" s="113" t="s">
        <v>524</v>
      </c>
      <c r="T147" s="113" t="s">
        <v>1161</v>
      </c>
      <c r="U147" s="114">
        <v>0</v>
      </c>
      <c r="V147" s="115">
        <v>44505</v>
      </c>
      <c r="W147" s="115">
        <v>44505</v>
      </c>
      <c r="X147" s="113" t="s">
        <v>526</v>
      </c>
      <c r="Y147" s="113" t="s">
        <v>527</v>
      </c>
      <c r="Z147" s="113" t="s">
        <v>528</v>
      </c>
      <c r="AA147" s="116"/>
      <c r="AB147" s="116"/>
      <c r="AC147" s="113" t="s">
        <v>528</v>
      </c>
      <c r="AD147" s="113" t="s">
        <v>961</v>
      </c>
      <c r="AE147" s="114">
        <v>0</v>
      </c>
      <c r="AF147" s="116"/>
      <c r="AG147" s="114">
        <v>0</v>
      </c>
      <c r="AH147" s="114">
        <v>80000</v>
      </c>
      <c r="AI147" s="114">
        <v>0</v>
      </c>
      <c r="AJ147" s="114">
        <v>80000</v>
      </c>
      <c r="AK147" s="113" t="s">
        <v>528</v>
      </c>
      <c r="AL147" s="113" t="s">
        <v>528</v>
      </c>
      <c r="AM147" s="113" t="s">
        <v>530</v>
      </c>
      <c r="AN147" s="113" t="s">
        <v>1162</v>
      </c>
      <c r="AO147" s="114">
        <v>0</v>
      </c>
      <c r="AP147" s="113" t="s">
        <v>532</v>
      </c>
    </row>
    <row r="148" spans="1:42" x14ac:dyDescent="0.25">
      <c r="A148" s="113" t="s">
        <v>1163</v>
      </c>
      <c r="B148" s="114">
        <v>80000</v>
      </c>
      <c r="C148" s="113" t="s">
        <v>516</v>
      </c>
      <c r="D148" s="113" t="s">
        <v>517</v>
      </c>
      <c r="E148" s="113" t="s">
        <v>518</v>
      </c>
      <c r="F148" s="113" t="s">
        <v>519</v>
      </c>
      <c r="G148" s="113" t="s">
        <v>520</v>
      </c>
      <c r="H148" s="113" t="s">
        <v>1163</v>
      </c>
      <c r="I148" s="114">
        <v>80000</v>
      </c>
      <c r="J148" s="113" t="s">
        <v>34</v>
      </c>
      <c r="K148" s="114">
        <v>0</v>
      </c>
      <c r="L148" s="114">
        <v>0</v>
      </c>
      <c r="M148" s="115">
        <v>44363</v>
      </c>
      <c r="N148" s="115">
        <v>44363</v>
      </c>
      <c r="O148" s="115">
        <v>44363</v>
      </c>
      <c r="P148" s="116"/>
      <c r="Q148" s="113" t="s">
        <v>1164</v>
      </c>
      <c r="R148" s="113" t="s">
        <v>1165</v>
      </c>
      <c r="S148" s="113" t="s">
        <v>524</v>
      </c>
      <c r="T148" s="113" t="s">
        <v>1166</v>
      </c>
      <c r="U148" s="114">
        <v>0</v>
      </c>
      <c r="V148" s="115">
        <v>44505</v>
      </c>
      <c r="W148" s="115">
        <v>44505</v>
      </c>
      <c r="X148" s="113" t="s">
        <v>526</v>
      </c>
      <c r="Y148" s="113" t="s">
        <v>527</v>
      </c>
      <c r="Z148" s="113" t="s">
        <v>528</v>
      </c>
      <c r="AA148" s="116"/>
      <c r="AB148" s="116"/>
      <c r="AC148" s="113" t="s">
        <v>528</v>
      </c>
      <c r="AD148" s="113" t="s">
        <v>961</v>
      </c>
      <c r="AE148" s="114">
        <v>0</v>
      </c>
      <c r="AF148" s="116"/>
      <c r="AG148" s="114">
        <v>0</v>
      </c>
      <c r="AH148" s="114">
        <v>80000</v>
      </c>
      <c r="AI148" s="114">
        <v>0</v>
      </c>
      <c r="AJ148" s="114">
        <v>80000</v>
      </c>
      <c r="AK148" s="113" t="s">
        <v>528</v>
      </c>
      <c r="AL148" s="113" t="s">
        <v>528</v>
      </c>
      <c r="AM148" s="113" t="s">
        <v>530</v>
      </c>
      <c r="AN148" s="113" t="s">
        <v>1167</v>
      </c>
      <c r="AO148" s="114">
        <v>0</v>
      </c>
      <c r="AP148" s="113" t="s">
        <v>532</v>
      </c>
    </row>
    <row r="149" spans="1:42" x14ac:dyDescent="0.25">
      <c r="A149" s="113" t="s">
        <v>1168</v>
      </c>
      <c r="B149" s="114">
        <v>80000</v>
      </c>
      <c r="C149" s="113" t="s">
        <v>516</v>
      </c>
      <c r="D149" s="113" t="s">
        <v>517</v>
      </c>
      <c r="E149" s="113" t="s">
        <v>518</v>
      </c>
      <c r="F149" s="113" t="s">
        <v>519</v>
      </c>
      <c r="G149" s="113" t="s">
        <v>520</v>
      </c>
      <c r="H149" s="113" t="s">
        <v>1168</v>
      </c>
      <c r="I149" s="114">
        <v>80000</v>
      </c>
      <c r="J149" s="113" t="s">
        <v>34</v>
      </c>
      <c r="K149" s="114">
        <v>0</v>
      </c>
      <c r="L149" s="114">
        <v>0</v>
      </c>
      <c r="M149" s="115">
        <v>44363</v>
      </c>
      <c r="N149" s="115">
        <v>44363</v>
      </c>
      <c r="O149" s="115">
        <v>44363</v>
      </c>
      <c r="P149" s="116"/>
      <c r="Q149" s="113" t="s">
        <v>1169</v>
      </c>
      <c r="R149" s="113" t="s">
        <v>1170</v>
      </c>
      <c r="S149" s="113" t="s">
        <v>524</v>
      </c>
      <c r="T149" s="113" t="s">
        <v>1171</v>
      </c>
      <c r="U149" s="114">
        <v>0</v>
      </c>
      <c r="V149" s="115">
        <v>44505</v>
      </c>
      <c r="W149" s="115">
        <v>44505</v>
      </c>
      <c r="X149" s="113" t="s">
        <v>526</v>
      </c>
      <c r="Y149" s="113" t="s">
        <v>527</v>
      </c>
      <c r="Z149" s="113" t="s">
        <v>528</v>
      </c>
      <c r="AA149" s="116"/>
      <c r="AB149" s="116"/>
      <c r="AC149" s="113" t="s">
        <v>528</v>
      </c>
      <c r="AD149" s="113" t="s">
        <v>961</v>
      </c>
      <c r="AE149" s="114">
        <v>0</v>
      </c>
      <c r="AF149" s="116"/>
      <c r="AG149" s="114">
        <v>0</v>
      </c>
      <c r="AH149" s="114">
        <v>80000</v>
      </c>
      <c r="AI149" s="114">
        <v>0</v>
      </c>
      <c r="AJ149" s="114">
        <v>80000</v>
      </c>
      <c r="AK149" s="113" t="s">
        <v>528</v>
      </c>
      <c r="AL149" s="113" t="s">
        <v>528</v>
      </c>
      <c r="AM149" s="113" t="s">
        <v>530</v>
      </c>
      <c r="AN149" s="113" t="s">
        <v>1172</v>
      </c>
      <c r="AO149" s="114">
        <v>0</v>
      </c>
      <c r="AP149" s="113" t="s">
        <v>532</v>
      </c>
    </row>
    <row r="150" spans="1:42" x14ac:dyDescent="0.25">
      <c r="A150" s="113" t="s">
        <v>1173</v>
      </c>
      <c r="B150" s="114">
        <v>80000</v>
      </c>
      <c r="C150" s="113" t="s">
        <v>516</v>
      </c>
      <c r="D150" s="113" t="s">
        <v>517</v>
      </c>
      <c r="E150" s="113" t="s">
        <v>518</v>
      </c>
      <c r="F150" s="113" t="s">
        <v>519</v>
      </c>
      <c r="G150" s="113" t="s">
        <v>520</v>
      </c>
      <c r="H150" s="113" t="s">
        <v>1173</v>
      </c>
      <c r="I150" s="114">
        <v>80000</v>
      </c>
      <c r="J150" s="113" t="s">
        <v>34</v>
      </c>
      <c r="K150" s="114">
        <v>0</v>
      </c>
      <c r="L150" s="114">
        <v>0</v>
      </c>
      <c r="M150" s="115">
        <v>44375</v>
      </c>
      <c r="N150" s="115">
        <v>44375</v>
      </c>
      <c r="O150" s="115">
        <v>44375</v>
      </c>
      <c r="P150" s="116"/>
      <c r="Q150" s="113" t="s">
        <v>1174</v>
      </c>
      <c r="R150" s="113" t="s">
        <v>1175</v>
      </c>
      <c r="S150" s="113" t="s">
        <v>524</v>
      </c>
      <c r="T150" s="113" t="s">
        <v>1176</v>
      </c>
      <c r="U150" s="114">
        <v>0</v>
      </c>
      <c r="V150" s="115">
        <v>44505</v>
      </c>
      <c r="W150" s="115">
        <v>44505</v>
      </c>
      <c r="X150" s="113" t="s">
        <v>526</v>
      </c>
      <c r="Y150" s="113" t="s">
        <v>527</v>
      </c>
      <c r="Z150" s="113" t="s">
        <v>528</v>
      </c>
      <c r="AA150" s="116"/>
      <c r="AB150" s="116"/>
      <c r="AC150" s="113" t="s">
        <v>528</v>
      </c>
      <c r="AD150" s="113" t="s">
        <v>961</v>
      </c>
      <c r="AE150" s="114">
        <v>0</v>
      </c>
      <c r="AF150" s="116"/>
      <c r="AG150" s="114">
        <v>0</v>
      </c>
      <c r="AH150" s="114">
        <v>80000</v>
      </c>
      <c r="AI150" s="114">
        <v>0</v>
      </c>
      <c r="AJ150" s="114">
        <v>80000</v>
      </c>
      <c r="AK150" s="113" t="s">
        <v>528</v>
      </c>
      <c r="AL150" s="113" t="s">
        <v>528</v>
      </c>
      <c r="AM150" s="113" t="s">
        <v>530</v>
      </c>
      <c r="AN150" s="113" t="s">
        <v>1177</v>
      </c>
      <c r="AO150" s="114">
        <v>0</v>
      </c>
      <c r="AP150" s="113" t="s">
        <v>532</v>
      </c>
    </row>
    <row r="151" spans="1:42" x14ac:dyDescent="0.25">
      <c r="A151" s="113" t="s">
        <v>1178</v>
      </c>
      <c r="B151" s="114">
        <v>80000</v>
      </c>
      <c r="C151" s="113" t="s">
        <v>516</v>
      </c>
      <c r="D151" s="113" t="s">
        <v>517</v>
      </c>
      <c r="E151" s="113" t="s">
        <v>518</v>
      </c>
      <c r="F151" s="113" t="s">
        <v>519</v>
      </c>
      <c r="G151" s="113" t="s">
        <v>520</v>
      </c>
      <c r="H151" s="113" t="s">
        <v>1178</v>
      </c>
      <c r="I151" s="114">
        <v>80000</v>
      </c>
      <c r="J151" s="113" t="s">
        <v>34</v>
      </c>
      <c r="K151" s="114">
        <v>0</v>
      </c>
      <c r="L151" s="114">
        <v>0</v>
      </c>
      <c r="M151" s="115">
        <v>44364</v>
      </c>
      <c r="N151" s="115">
        <v>44364</v>
      </c>
      <c r="O151" s="115">
        <v>44364</v>
      </c>
      <c r="P151" s="116"/>
      <c r="Q151" s="113" t="s">
        <v>1179</v>
      </c>
      <c r="R151" s="113" t="s">
        <v>1180</v>
      </c>
      <c r="S151" s="113" t="s">
        <v>524</v>
      </c>
      <c r="T151" s="113" t="s">
        <v>525</v>
      </c>
      <c r="U151" s="114">
        <v>0</v>
      </c>
      <c r="V151" s="115">
        <v>44505</v>
      </c>
      <c r="W151" s="115">
        <v>44505</v>
      </c>
      <c r="X151" s="113" t="s">
        <v>526</v>
      </c>
      <c r="Y151" s="113" t="s">
        <v>527</v>
      </c>
      <c r="Z151" s="113" t="s">
        <v>528</v>
      </c>
      <c r="AA151" s="116"/>
      <c r="AB151" s="116"/>
      <c r="AC151" s="113" t="s">
        <v>528</v>
      </c>
      <c r="AD151" s="113" t="s">
        <v>979</v>
      </c>
      <c r="AE151" s="114">
        <v>0</v>
      </c>
      <c r="AF151" s="116"/>
      <c r="AG151" s="114">
        <v>0</v>
      </c>
      <c r="AH151" s="114">
        <v>80000</v>
      </c>
      <c r="AI151" s="114">
        <v>0</v>
      </c>
      <c r="AJ151" s="114">
        <v>80000</v>
      </c>
      <c r="AK151" s="113" t="s">
        <v>528</v>
      </c>
      <c r="AL151" s="113" t="s">
        <v>528</v>
      </c>
      <c r="AM151" s="113" t="s">
        <v>530</v>
      </c>
      <c r="AN151" s="113" t="s">
        <v>1181</v>
      </c>
      <c r="AO151" s="114">
        <v>0</v>
      </c>
      <c r="AP151" s="113" t="s">
        <v>532</v>
      </c>
    </row>
    <row r="152" spans="1:42" x14ac:dyDescent="0.25">
      <c r="A152" s="113" t="s">
        <v>1182</v>
      </c>
      <c r="B152" s="114">
        <v>80000</v>
      </c>
      <c r="C152" s="113" t="s">
        <v>516</v>
      </c>
      <c r="D152" s="113" t="s">
        <v>517</v>
      </c>
      <c r="E152" s="113" t="s">
        <v>518</v>
      </c>
      <c r="F152" s="113" t="s">
        <v>519</v>
      </c>
      <c r="G152" s="113" t="s">
        <v>520</v>
      </c>
      <c r="H152" s="113" t="s">
        <v>1182</v>
      </c>
      <c r="I152" s="114">
        <v>80000</v>
      </c>
      <c r="J152" s="113" t="s">
        <v>34</v>
      </c>
      <c r="K152" s="114">
        <v>0</v>
      </c>
      <c r="L152" s="114">
        <v>0</v>
      </c>
      <c r="M152" s="115">
        <v>44364</v>
      </c>
      <c r="N152" s="115">
        <v>44364</v>
      </c>
      <c r="O152" s="115">
        <v>44364</v>
      </c>
      <c r="P152" s="116"/>
      <c r="Q152" s="113" t="s">
        <v>1183</v>
      </c>
      <c r="R152" s="113" t="s">
        <v>1184</v>
      </c>
      <c r="S152" s="113" t="s">
        <v>524</v>
      </c>
      <c r="T152" s="113" t="s">
        <v>1049</v>
      </c>
      <c r="U152" s="114">
        <v>0</v>
      </c>
      <c r="V152" s="115">
        <v>44505</v>
      </c>
      <c r="W152" s="115">
        <v>44505</v>
      </c>
      <c r="X152" s="113" t="s">
        <v>526</v>
      </c>
      <c r="Y152" s="113" t="s">
        <v>527</v>
      </c>
      <c r="Z152" s="113" t="s">
        <v>528</v>
      </c>
      <c r="AA152" s="116"/>
      <c r="AB152" s="116"/>
      <c r="AC152" s="113" t="s">
        <v>528</v>
      </c>
      <c r="AD152" s="113" t="s">
        <v>961</v>
      </c>
      <c r="AE152" s="114">
        <v>0</v>
      </c>
      <c r="AF152" s="116"/>
      <c r="AG152" s="114">
        <v>0</v>
      </c>
      <c r="AH152" s="114">
        <v>80000</v>
      </c>
      <c r="AI152" s="114">
        <v>0</v>
      </c>
      <c r="AJ152" s="114">
        <v>80000</v>
      </c>
      <c r="AK152" s="113" t="s">
        <v>528</v>
      </c>
      <c r="AL152" s="113" t="s">
        <v>528</v>
      </c>
      <c r="AM152" s="113" t="s">
        <v>530</v>
      </c>
      <c r="AN152" s="113" t="s">
        <v>1185</v>
      </c>
      <c r="AO152" s="114">
        <v>0</v>
      </c>
      <c r="AP152" s="113" t="s">
        <v>532</v>
      </c>
    </row>
    <row r="153" spans="1:42" x14ac:dyDescent="0.25">
      <c r="A153" s="113" t="s">
        <v>1186</v>
      </c>
      <c r="B153" s="114">
        <v>80000</v>
      </c>
      <c r="C153" s="113" t="s">
        <v>516</v>
      </c>
      <c r="D153" s="113" t="s">
        <v>517</v>
      </c>
      <c r="E153" s="113" t="s">
        <v>518</v>
      </c>
      <c r="F153" s="113" t="s">
        <v>519</v>
      </c>
      <c r="G153" s="113" t="s">
        <v>520</v>
      </c>
      <c r="H153" s="113" t="s">
        <v>1186</v>
      </c>
      <c r="I153" s="114">
        <v>80000</v>
      </c>
      <c r="J153" s="113" t="s">
        <v>34</v>
      </c>
      <c r="K153" s="114">
        <v>0</v>
      </c>
      <c r="L153" s="114">
        <v>0</v>
      </c>
      <c r="M153" s="115">
        <v>44364</v>
      </c>
      <c r="N153" s="115">
        <v>44364</v>
      </c>
      <c r="O153" s="115">
        <v>44364</v>
      </c>
      <c r="P153" s="116"/>
      <c r="Q153" s="113" t="s">
        <v>1187</v>
      </c>
      <c r="R153" s="113" t="s">
        <v>1188</v>
      </c>
      <c r="S153" s="113" t="s">
        <v>524</v>
      </c>
      <c r="T153" s="113" t="s">
        <v>1189</v>
      </c>
      <c r="U153" s="114">
        <v>0</v>
      </c>
      <c r="V153" s="115">
        <v>44505</v>
      </c>
      <c r="W153" s="115">
        <v>44505</v>
      </c>
      <c r="X153" s="113" t="s">
        <v>526</v>
      </c>
      <c r="Y153" s="113" t="s">
        <v>527</v>
      </c>
      <c r="Z153" s="113" t="s">
        <v>528</v>
      </c>
      <c r="AA153" s="116"/>
      <c r="AB153" s="116"/>
      <c r="AC153" s="113" t="s">
        <v>528</v>
      </c>
      <c r="AD153" s="113" t="s">
        <v>961</v>
      </c>
      <c r="AE153" s="114">
        <v>0</v>
      </c>
      <c r="AF153" s="116"/>
      <c r="AG153" s="114">
        <v>0</v>
      </c>
      <c r="AH153" s="114">
        <v>80000</v>
      </c>
      <c r="AI153" s="114">
        <v>0</v>
      </c>
      <c r="AJ153" s="114">
        <v>80000</v>
      </c>
      <c r="AK153" s="113" t="s">
        <v>528</v>
      </c>
      <c r="AL153" s="113" t="s">
        <v>528</v>
      </c>
      <c r="AM153" s="113" t="s">
        <v>530</v>
      </c>
      <c r="AN153" s="113" t="s">
        <v>1190</v>
      </c>
      <c r="AO153" s="114">
        <v>0</v>
      </c>
      <c r="AP153" s="113" t="s">
        <v>532</v>
      </c>
    </row>
    <row r="154" spans="1:42" x14ac:dyDescent="0.25">
      <c r="A154" s="113" t="s">
        <v>1191</v>
      </c>
      <c r="B154" s="114">
        <v>80000</v>
      </c>
      <c r="C154" s="113" t="s">
        <v>516</v>
      </c>
      <c r="D154" s="113" t="s">
        <v>517</v>
      </c>
      <c r="E154" s="113" t="s">
        <v>518</v>
      </c>
      <c r="F154" s="113" t="s">
        <v>519</v>
      </c>
      <c r="G154" s="113" t="s">
        <v>520</v>
      </c>
      <c r="H154" s="113" t="s">
        <v>1191</v>
      </c>
      <c r="I154" s="114">
        <v>80000</v>
      </c>
      <c r="J154" s="113" t="s">
        <v>34</v>
      </c>
      <c r="K154" s="114">
        <v>0</v>
      </c>
      <c r="L154" s="114">
        <v>0</v>
      </c>
      <c r="M154" s="115">
        <v>44364</v>
      </c>
      <c r="N154" s="115">
        <v>44364</v>
      </c>
      <c r="O154" s="115">
        <v>44364</v>
      </c>
      <c r="P154" s="116"/>
      <c r="Q154" s="113" t="s">
        <v>1192</v>
      </c>
      <c r="R154" s="113" t="s">
        <v>1193</v>
      </c>
      <c r="S154" s="113" t="s">
        <v>524</v>
      </c>
      <c r="T154" s="113" t="s">
        <v>1194</v>
      </c>
      <c r="U154" s="114">
        <v>0</v>
      </c>
      <c r="V154" s="115">
        <v>44505</v>
      </c>
      <c r="W154" s="115">
        <v>44505</v>
      </c>
      <c r="X154" s="113" t="s">
        <v>526</v>
      </c>
      <c r="Y154" s="113" t="s">
        <v>527</v>
      </c>
      <c r="Z154" s="113" t="s">
        <v>528</v>
      </c>
      <c r="AA154" s="116"/>
      <c r="AB154" s="116"/>
      <c r="AC154" s="113" t="s">
        <v>528</v>
      </c>
      <c r="AD154" s="113" t="s">
        <v>961</v>
      </c>
      <c r="AE154" s="114">
        <v>0</v>
      </c>
      <c r="AF154" s="116"/>
      <c r="AG154" s="114">
        <v>0</v>
      </c>
      <c r="AH154" s="114">
        <v>80000</v>
      </c>
      <c r="AI154" s="114">
        <v>0</v>
      </c>
      <c r="AJ154" s="114">
        <v>80000</v>
      </c>
      <c r="AK154" s="113" t="s">
        <v>528</v>
      </c>
      <c r="AL154" s="113" t="s">
        <v>528</v>
      </c>
      <c r="AM154" s="113" t="s">
        <v>530</v>
      </c>
      <c r="AN154" s="113" t="s">
        <v>1195</v>
      </c>
      <c r="AO154" s="114">
        <v>0</v>
      </c>
      <c r="AP154" s="113" t="s">
        <v>532</v>
      </c>
    </row>
    <row r="155" spans="1:42" x14ac:dyDescent="0.25">
      <c r="A155" s="113" t="s">
        <v>1196</v>
      </c>
      <c r="B155" s="114">
        <v>80000</v>
      </c>
      <c r="C155" s="113" t="s">
        <v>516</v>
      </c>
      <c r="D155" s="113" t="s">
        <v>517</v>
      </c>
      <c r="E155" s="113" t="s">
        <v>518</v>
      </c>
      <c r="F155" s="113" t="s">
        <v>519</v>
      </c>
      <c r="G155" s="113" t="s">
        <v>520</v>
      </c>
      <c r="H155" s="113" t="s">
        <v>1196</v>
      </c>
      <c r="I155" s="114">
        <v>80000</v>
      </c>
      <c r="J155" s="113" t="s">
        <v>34</v>
      </c>
      <c r="K155" s="114">
        <v>0</v>
      </c>
      <c r="L155" s="114">
        <v>0</v>
      </c>
      <c r="M155" s="115">
        <v>44365</v>
      </c>
      <c r="N155" s="115">
        <v>44365</v>
      </c>
      <c r="O155" s="115">
        <v>44365</v>
      </c>
      <c r="P155" s="116"/>
      <c r="Q155" s="113" t="s">
        <v>1197</v>
      </c>
      <c r="R155" s="113" t="s">
        <v>1198</v>
      </c>
      <c r="S155" s="113" t="s">
        <v>524</v>
      </c>
      <c r="T155" s="113" t="s">
        <v>1199</v>
      </c>
      <c r="U155" s="114">
        <v>0</v>
      </c>
      <c r="V155" s="115">
        <v>44505</v>
      </c>
      <c r="W155" s="115">
        <v>44505</v>
      </c>
      <c r="X155" s="113" t="s">
        <v>526</v>
      </c>
      <c r="Y155" s="113" t="s">
        <v>527</v>
      </c>
      <c r="Z155" s="113" t="s">
        <v>528</v>
      </c>
      <c r="AA155" s="116"/>
      <c r="AB155" s="116"/>
      <c r="AC155" s="113" t="s">
        <v>528</v>
      </c>
      <c r="AD155" s="113" t="s">
        <v>961</v>
      </c>
      <c r="AE155" s="114">
        <v>0</v>
      </c>
      <c r="AF155" s="116"/>
      <c r="AG155" s="114">
        <v>0</v>
      </c>
      <c r="AH155" s="114">
        <v>80000</v>
      </c>
      <c r="AI155" s="114">
        <v>0</v>
      </c>
      <c r="AJ155" s="114">
        <v>80000</v>
      </c>
      <c r="AK155" s="113" t="s">
        <v>528</v>
      </c>
      <c r="AL155" s="113" t="s">
        <v>528</v>
      </c>
      <c r="AM155" s="113" t="s">
        <v>530</v>
      </c>
      <c r="AN155" s="113" t="s">
        <v>1200</v>
      </c>
      <c r="AO155" s="114">
        <v>0</v>
      </c>
      <c r="AP155" s="113" t="s">
        <v>532</v>
      </c>
    </row>
    <row r="156" spans="1:42" x14ac:dyDescent="0.25">
      <c r="A156" s="113" t="s">
        <v>1201</v>
      </c>
      <c r="B156" s="114">
        <v>80000</v>
      </c>
      <c r="C156" s="113" t="s">
        <v>516</v>
      </c>
      <c r="D156" s="113" t="s">
        <v>517</v>
      </c>
      <c r="E156" s="113" t="s">
        <v>518</v>
      </c>
      <c r="F156" s="113" t="s">
        <v>519</v>
      </c>
      <c r="G156" s="113" t="s">
        <v>520</v>
      </c>
      <c r="H156" s="113" t="s">
        <v>1201</v>
      </c>
      <c r="I156" s="114">
        <v>80000</v>
      </c>
      <c r="J156" s="113" t="s">
        <v>34</v>
      </c>
      <c r="K156" s="114">
        <v>0</v>
      </c>
      <c r="L156" s="114">
        <v>0</v>
      </c>
      <c r="M156" s="115">
        <v>44365</v>
      </c>
      <c r="N156" s="115">
        <v>44365</v>
      </c>
      <c r="O156" s="115">
        <v>44365</v>
      </c>
      <c r="P156" s="116"/>
      <c r="Q156" s="113" t="s">
        <v>794</v>
      </c>
      <c r="R156" s="113" t="s">
        <v>795</v>
      </c>
      <c r="S156" s="113" t="s">
        <v>524</v>
      </c>
      <c r="T156" s="113" t="s">
        <v>1202</v>
      </c>
      <c r="U156" s="114">
        <v>0</v>
      </c>
      <c r="V156" s="115">
        <v>44505</v>
      </c>
      <c r="W156" s="115">
        <v>44505</v>
      </c>
      <c r="X156" s="113" t="s">
        <v>526</v>
      </c>
      <c r="Y156" s="113" t="s">
        <v>527</v>
      </c>
      <c r="Z156" s="113" t="s">
        <v>528</v>
      </c>
      <c r="AA156" s="116"/>
      <c r="AB156" s="116"/>
      <c r="AC156" s="113" t="s">
        <v>528</v>
      </c>
      <c r="AD156" s="113" t="s">
        <v>961</v>
      </c>
      <c r="AE156" s="114">
        <v>0</v>
      </c>
      <c r="AF156" s="116"/>
      <c r="AG156" s="114">
        <v>0</v>
      </c>
      <c r="AH156" s="114">
        <v>80000</v>
      </c>
      <c r="AI156" s="114">
        <v>0</v>
      </c>
      <c r="AJ156" s="114">
        <v>80000</v>
      </c>
      <c r="AK156" s="113" t="s">
        <v>528</v>
      </c>
      <c r="AL156" s="113" t="s">
        <v>528</v>
      </c>
      <c r="AM156" s="113" t="s">
        <v>530</v>
      </c>
      <c r="AN156" s="113" t="s">
        <v>1203</v>
      </c>
      <c r="AO156" s="114">
        <v>0</v>
      </c>
      <c r="AP156" s="113" t="s">
        <v>532</v>
      </c>
    </row>
    <row r="157" spans="1:42" x14ac:dyDescent="0.25">
      <c r="A157" s="113" t="s">
        <v>1204</v>
      </c>
      <c r="B157" s="114">
        <v>80000</v>
      </c>
      <c r="C157" s="113" t="s">
        <v>516</v>
      </c>
      <c r="D157" s="113" t="s">
        <v>517</v>
      </c>
      <c r="E157" s="113" t="s">
        <v>518</v>
      </c>
      <c r="F157" s="113" t="s">
        <v>519</v>
      </c>
      <c r="G157" s="113" t="s">
        <v>520</v>
      </c>
      <c r="H157" s="113" t="s">
        <v>1204</v>
      </c>
      <c r="I157" s="114">
        <v>80000</v>
      </c>
      <c r="J157" s="113" t="s">
        <v>34</v>
      </c>
      <c r="K157" s="114">
        <v>0</v>
      </c>
      <c r="L157" s="114">
        <v>0</v>
      </c>
      <c r="M157" s="115">
        <v>44365</v>
      </c>
      <c r="N157" s="115">
        <v>44365</v>
      </c>
      <c r="O157" s="115">
        <v>44365</v>
      </c>
      <c r="P157" s="116"/>
      <c r="Q157" s="113" t="s">
        <v>1205</v>
      </c>
      <c r="R157" s="113" t="s">
        <v>1206</v>
      </c>
      <c r="S157" s="113" t="s">
        <v>524</v>
      </c>
      <c r="T157" s="113" t="s">
        <v>1207</v>
      </c>
      <c r="U157" s="114">
        <v>0</v>
      </c>
      <c r="V157" s="115">
        <v>44505</v>
      </c>
      <c r="W157" s="115">
        <v>44505</v>
      </c>
      <c r="X157" s="113" t="s">
        <v>526</v>
      </c>
      <c r="Y157" s="113" t="s">
        <v>527</v>
      </c>
      <c r="Z157" s="113" t="s">
        <v>528</v>
      </c>
      <c r="AA157" s="116"/>
      <c r="AB157" s="116"/>
      <c r="AC157" s="113" t="s">
        <v>528</v>
      </c>
      <c r="AD157" s="113" t="s">
        <v>961</v>
      </c>
      <c r="AE157" s="114">
        <v>0</v>
      </c>
      <c r="AF157" s="116"/>
      <c r="AG157" s="114">
        <v>0</v>
      </c>
      <c r="AH157" s="114">
        <v>80000</v>
      </c>
      <c r="AI157" s="114">
        <v>0</v>
      </c>
      <c r="AJ157" s="114">
        <v>80000</v>
      </c>
      <c r="AK157" s="113" t="s">
        <v>528</v>
      </c>
      <c r="AL157" s="113" t="s">
        <v>528</v>
      </c>
      <c r="AM157" s="113" t="s">
        <v>530</v>
      </c>
      <c r="AN157" s="113" t="s">
        <v>1208</v>
      </c>
      <c r="AO157" s="114">
        <v>0</v>
      </c>
      <c r="AP157" s="113" t="s">
        <v>532</v>
      </c>
    </row>
    <row r="158" spans="1:42" x14ac:dyDescent="0.25">
      <c r="A158" s="113" t="s">
        <v>1209</v>
      </c>
      <c r="B158" s="114">
        <v>80000</v>
      </c>
      <c r="C158" s="113" t="s">
        <v>516</v>
      </c>
      <c r="D158" s="113" t="s">
        <v>517</v>
      </c>
      <c r="E158" s="113" t="s">
        <v>518</v>
      </c>
      <c r="F158" s="113" t="s">
        <v>519</v>
      </c>
      <c r="G158" s="113" t="s">
        <v>520</v>
      </c>
      <c r="H158" s="113" t="s">
        <v>1209</v>
      </c>
      <c r="I158" s="114">
        <v>80000</v>
      </c>
      <c r="J158" s="113" t="s">
        <v>34</v>
      </c>
      <c r="K158" s="114">
        <v>0</v>
      </c>
      <c r="L158" s="114">
        <v>0</v>
      </c>
      <c r="M158" s="115">
        <v>44365</v>
      </c>
      <c r="N158" s="115">
        <v>44365</v>
      </c>
      <c r="O158" s="115">
        <v>44365</v>
      </c>
      <c r="P158" s="116"/>
      <c r="Q158" s="113" t="s">
        <v>1210</v>
      </c>
      <c r="R158" s="113" t="s">
        <v>1211</v>
      </c>
      <c r="S158" s="113" t="s">
        <v>524</v>
      </c>
      <c r="T158" s="113" t="s">
        <v>1049</v>
      </c>
      <c r="U158" s="114">
        <v>0</v>
      </c>
      <c r="V158" s="115">
        <v>44505</v>
      </c>
      <c r="W158" s="115">
        <v>44505</v>
      </c>
      <c r="X158" s="113" t="s">
        <v>526</v>
      </c>
      <c r="Y158" s="113" t="s">
        <v>527</v>
      </c>
      <c r="Z158" s="113" t="s">
        <v>528</v>
      </c>
      <c r="AA158" s="116"/>
      <c r="AB158" s="116"/>
      <c r="AC158" s="113" t="s">
        <v>528</v>
      </c>
      <c r="AD158" s="113" t="s">
        <v>961</v>
      </c>
      <c r="AE158" s="114">
        <v>0</v>
      </c>
      <c r="AF158" s="116"/>
      <c r="AG158" s="114">
        <v>0</v>
      </c>
      <c r="AH158" s="114">
        <v>80000</v>
      </c>
      <c r="AI158" s="114">
        <v>0</v>
      </c>
      <c r="AJ158" s="114">
        <v>80000</v>
      </c>
      <c r="AK158" s="113" t="s">
        <v>528</v>
      </c>
      <c r="AL158" s="113" t="s">
        <v>528</v>
      </c>
      <c r="AM158" s="113" t="s">
        <v>530</v>
      </c>
      <c r="AN158" s="113" t="s">
        <v>1212</v>
      </c>
      <c r="AO158" s="114">
        <v>0</v>
      </c>
      <c r="AP158" s="113" t="s">
        <v>532</v>
      </c>
    </row>
    <row r="159" spans="1:42" x14ac:dyDescent="0.25">
      <c r="A159" s="113" t="s">
        <v>1213</v>
      </c>
      <c r="B159" s="114">
        <v>80000</v>
      </c>
      <c r="C159" s="113" t="s">
        <v>516</v>
      </c>
      <c r="D159" s="113" t="s">
        <v>517</v>
      </c>
      <c r="E159" s="113" t="s">
        <v>518</v>
      </c>
      <c r="F159" s="113" t="s">
        <v>519</v>
      </c>
      <c r="G159" s="113" t="s">
        <v>520</v>
      </c>
      <c r="H159" s="113" t="s">
        <v>1213</v>
      </c>
      <c r="I159" s="114">
        <v>80000</v>
      </c>
      <c r="J159" s="113" t="s">
        <v>34</v>
      </c>
      <c r="K159" s="114">
        <v>0</v>
      </c>
      <c r="L159" s="114">
        <v>0</v>
      </c>
      <c r="M159" s="115">
        <v>44369</v>
      </c>
      <c r="N159" s="115">
        <v>44369</v>
      </c>
      <c r="O159" s="115">
        <v>44369</v>
      </c>
      <c r="P159" s="116"/>
      <c r="Q159" s="113" t="s">
        <v>1214</v>
      </c>
      <c r="R159" s="113" t="s">
        <v>1215</v>
      </c>
      <c r="S159" s="113" t="s">
        <v>524</v>
      </c>
      <c r="T159" s="113" t="s">
        <v>1216</v>
      </c>
      <c r="U159" s="114">
        <v>0</v>
      </c>
      <c r="V159" s="115">
        <v>44505</v>
      </c>
      <c r="W159" s="115">
        <v>44505</v>
      </c>
      <c r="X159" s="113" t="s">
        <v>526</v>
      </c>
      <c r="Y159" s="113" t="s">
        <v>527</v>
      </c>
      <c r="Z159" s="113" t="s">
        <v>528</v>
      </c>
      <c r="AA159" s="116"/>
      <c r="AB159" s="116"/>
      <c r="AC159" s="113" t="s">
        <v>528</v>
      </c>
      <c r="AD159" s="113" t="s">
        <v>961</v>
      </c>
      <c r="AE159" s="114">
        <v>0</v>
      </c>
      <c r="AF159" s="116"/>
      <c r="AG159" s="114">
        <v>0</v>
      </c>
      <c r="AH159" s="114">
        <v>80000</v>
      </c>
      <c r="AI159" s="114">
        <v>0</v>
      </c>
      <c r="AJ159" s="114">
        <v>80000</v>
      </c>
      <c r="AK159" s="113" t="s">
        <v>528</v>
      </c>
      <c r="AL159" s="113" t="s">
        <v>528</v>
      </c>
      <c r="AM159" s="113" t="s">
        <v>530</v>
      </c>
      <c r="AN159" s="113" t="s">
        <v>1217</v>
      </c>
      <c r="AO159" s="114">
        <v>0</v>
      </c>
      <c r="AP159" s="113" t="s">
        <v>532</v>
      </c>
    </row>
    <row r="160" spans="1:42" x14ac:dyDescent="0.25">
      <c r="A160" s="113" t="s">
        <v>1218</v>
      </c>
      <c r="B160" s="114">
        <v>80000</v>
      </c>
      <c r="C160" s="113" t="s">
        <v>516</v>
      </c>
      <c r="D160" s="113" t="s">
        <v>517</v>
      </c>
      <c r="E160" s="113" t="s">
        <v>518</v>
      </c>
      <c r="F160" s="113" t="s">
        <v>519</v>
      </c>
      <c r="G160" s="113" t="s">
        <v>520</v>
      </c>
      <c r="H160" s="113" t="s">
        <v>1218</v>
      </c>
      <c r="I160" s="114">
        <v>80000</v>
      </c>
      <c r="J160" s="113" t="s">
        <v>34</v>
      </c>
      <c r="K160" s="114">
        <v>0</v>
      </c>
      <c r="L160" s="114">
        <v>0</v>
      </c>
      <c r="M160" s="115">
        <v>44369</v>
      </c>
      <c r="N160" s="115">
        <v>44369</v>
      </c>
      <c r="O160" s="115">
        <v>44369</v>
      </c>
      <c r="P160" s="116"/>
      <c r="Q160" s="113" t="s">
        <v>1219</v>
      </c>
      <c r="R160" s="113" t="s">
        <v>1220</v>
      </c>
      <c r="S160" s="113" t="s">
        <v>524</v>
      </c>
      <c r="T160" s="113" t="s">
        <v>1221</v>
      </c>
      <c r="U160" s="114">
        <v>0</v>
      </c>
      <c r="V160" s="115">
        <v>44505</v>
      </c>
      <c r="W160" s="115">
        <v>44505</v>
      </c>
      <c r="X160" s="113" t="s">
        <v>526</v>
      </c>
      <c r="Y160" s="113" t="s">
        <v>527</v>
      </c>
      <c r="Z160" s="113" t="s">
        <v>528</v>
      </c>
      <c r="AA160" s="116"/>
      <c r="AB160" s="116"/>
      <c r="AC160" s="113" t="s">
        <v>528</v>
      </c>
      <c r="AD160" s="113" t="s">
        <v>961</v>
      </c>
      <c r="AE160" s="114">
        <v>0</v>
      </c>
      <c r="AF160" s="116"/>
      <c r="AG160" s="114">
        <v>0</v>
      </c>
      <c r="AH160" s="114">
        <v>80000</v>
      </c>
      <c r="AI160" s="114">
        <v>0</v>
      </c>
      <c r="AJ160" s="114">
        <v>80000</v>
      </c>
      <c r="AK160" s="113" t="s">
        <v>528</v>
      </c>
      <c r="AL160" s="113" t="s">
        <v>528</v>
      </c>
      <c r="AM160" s="113" t="s">
        <v>530</v>
      </c>
      <c r="AN160" s="113" t="s">
        <v>1222</v>
      </c>
      <c r="AO160" s="114">
        <v>0</v>
      </c>
      <c r="AP160" s="113" t="s">
        <v>532</v>
      </c>
    </row>
    <row r="161" spans="1:42" x14ac:dyDescent="0.25">
      <c r="A161" s="113" t="s">
        <v>1223</v>
      </c>
      <c r="B161" s="114">
        <v>80000</v>
      </c>
      <c r="C161" s="113" t="s">
        <v>516</v>
      </c>
      <c r="D161" s="113" t="s">
        <v>517</v>
      </c>
      <c r="E161" s="113" t="s">
        <v>518</v>
      </c>
      <c r="F161" s="113" t="s">
        <v>519</v>
      </c>
      <c r="G161" s="113" t="s">
        <v>520</v>
      </c>
      <c r="H161" s="113" t="s">
        <v>1223</v>
      </c>
      <c r="I161" s="114">
        <v>80000</v>
      </c>
      <c r="J161" s="113" t="s">
        <v>34</v>
      </c>
      <c r="K161" s="114">
        <v>0</v>
      </c>
      <c r="L161" s="114">
        <v>0</v>
      </c>
      <c r="M161" s="115">
        <v>44369</v>
      </c>
      <c r="N161" s="115">
        <v>44369</v>
      </c>
      <c r="O161" s="115">
        <v>44369</v>
      </c>
      <c r="P161" s="116"/>
      <c r="Q161" s="113" t="s">
        <v>1224</v>
      </c>
      <c r="R161" s="113" t="s">
        <v>1225</v>
      </c>
      <c r="S161" s="113" t="s">
        <v>524</v>
      </c>
      <c r="T161" s="113" t="s">
        <v>1226</v>
      </c>
      <c r="U161" s="114">
        <v>0</v>
      </c>
      <c r="V161" s="115">
        <v>44505</v>
      </c>
      <c r="W161" s="115">
        <v>44505</v>
      </c>
      <c r="X161" s="113" t="s">
        <v>526</v>
      </c>
      <c r="Y161" s="113" t="s">
        <v>527</v>
      </c>
      <c r="Z161" s="113" t="s">
        <v>528</v>
      </c>
      <c r="AA161" s="116"/>
      <c r="AB161" s="116"/>
      <c r="AC161" s="113" t="s">
        <v>528</v>
      </c>
      <c r="AD161" s="113" t="s">
        <v>961</v>
      </c>
      <c r="AE161" s="114">
        <v>0</v>
      </c>
      <c r="AF161" s="116"/>
      <c r="AG161" s="114">
        <v>0</v>
      </c>
      <c r="AH161" s="114">
        <v>80000</v>
      </c>
      <c r="AI161" s="114">
        <v>0</v>
      </c>
      <c r="AJ161" s="114">
        <v>80000</v>
      </c>
      <c r="AK161" s="113" t="s">
        <v>528</v>
      </c>
      <c r="AL161" s="113" t="s">
        <v>528</v>
      </c>
      <c r="AM161" s="113" t="s">
        <v>530</v>
      </c>
      <c r="AN161" s="113" t="s">
        <v>1227</v>
      </c>
      <c r="AO161" s="114">
        <v>0</v>
      </c>
      <c r="AP161" s="113" t="s">
        <v>532</v>
      </c>
    </row>
    <row r="162" spans="1:42" x14ac:dyDescent="0.25">
      <c r="A162" s="113" t="s">
        <v>1228</v>
      </c>
      <c r="B162" s="114">
        <v>80000</v>
      </c>
      <c r="C162" s="113" t="s">
        <v>516</v>
      </c>
      <c r="D162" s="113" t="s">
        <v>517</v>
      </c>
      <c r="E162" s="113" t="s">
        <v>518</v>
      </c>
      <c r="F162" s="113" t="s">
        <v>519</v>
      </c>
      <c r="G162" s="113" t="s">
        <v>520</v>
      </c>
      <c r="H162" s="113" t="s">
        <v>1228</v>
      </c>
      <c r="I162" s="114">
        <v>80000</v>
      </c>
      <c r="J162" s="113" t="s">
        <v>34</v>
      </c>
      <c r="K162" s="114">
        <v>0</v>
      </c>
      <c r="L162" s="114">
        <v>0</v>
      </c>
      <c r="M162" s="115">
        <v>44369</v>
      </c>
      <c r="N162" s="115">
        <v>44369</v>
      </c>
      <c r="O162" s="115">
        <v>44369</v>
      </c>
      <c r="P162" s="116"/>
      <c r="Q162" s="113" t="s">
        <v>1229</v>
      </c>
      <c r="R162" s="113" t="s">
        <v>1230</v>
      </c>
      <c r="S162" s="113" t="s">
        <v>524</v>
      </c>
      <c r="T162" s="113" t="s">
        <v>1231</v>
      </c>
      <c r="U162" s="114">
        <v>0</v>
      </c>
      <c r="V162" s="115">
        <v>44505</v>
      </c>
      <c r="W162" s="115">
        <v>44505</v>
      </c>
      <c r="X162" s="113" t="s">
        <v>526</v>
      </c>
      <c r="Y162" s="113" t="s">
        <v>527</v>
      </c>
      <c r="Z162" s="113" t="s">
        <v>528</v>
      </c>
      <c r="AA162" s="116"/>
      <c r="AB162" s="116"/>
      <c r="AC162" s="113" t="s">
        <v>528</v>
      </c>
      <c r="AD162" s="113" t="s">
        <v>961</v>
      </c>
      <c r="AE162" s="114">
        <v>0</v>
      </c>
      <c r="AF162" s="116"/>
      <c r="AG162" s="114">
        <v>0</v>
      </c>
      <c r="AH162" s="114">
        <v>80000</v>
      </c>
      <c r="AI162" s="114">
        <v>0</v>
      </c>
      <c r="AJ162" s="114">
        <v>80000</v>
      </c>
      <c r="AK162" s="113" t="s">
        <v>528</v>
      </c>
      <c r="AL162" s="113" t="s">
        <v>528</v>
      </c>
      <c r="AM162" s="113" t="s">
        <v>530</v>
      </c>
      <c r="AN162" s="113" t="s">
        <v>1232</v>
      </c>
      <c r="AO162" s="114">
        <v>0</v>
      </c>
      <c r="AP162" s="113" t="s">
        <v>532</v>
      </c>
    </row>
    <row r="163" spans="1:42" x14ac:dyDescent="0.25">
      <c r="A163" s="113" t="s">
        <v>1233</v>
      </c>
      <c r="B163" s="114">
        <v>80000</v>
      </c>
      <c r="C163" s="113" t="s">
        <v>516</v>
      </c>
      <c r="D163" s="113" t="s">
        <v>517</v>
      </c>
      <c r="E163" s="113" t="s">
        <v>518</v>
      </c>
      <c r="F163" s="113" t="s">
        <v>519</v>
      </c>
      <c r="G163" s="113" t="s">
        <v>520</v>
      </c>
      <c r="H163" s="113" t="s">
        <v>1233</v>
      </c>
      <c r="I163" s="114">
        <v>80000</v>
      </c>
      <c r="J163" s="113" t="s">
        <v>34</v>
      </c>
      <c r="K163" s="114">
        <v>0</v>
      </c>
      <c r="L163" s="114">
        <v>0</v>
      </c>
      <c r="M163" s="115">
        <v>44371</v>
      </c>
      <c r="N163" s="115">
        <v>44371</v>
      </c>
      <c r="O163" s="115">
        <v>44371</v>
      </c>
      <c r="P163" s="116"/>
      <c r="Q163" s="113" t="s">
        <v>1234</v>
      </c>
      <c r="R163" s="113" t="s">
        <v>1235</v>
      </c>
      <c r="S163" s="113" t="s">
        <v>524</v>
      </c>
      <c r="T163" s="113" t="s">
        <v>1236</v>
      </c>
      <c r="U163" s="114">
        <v>0</v>
      </c>
      <c r="V163" s="115">
        <v>44505</v>
      </c>
      <c r="W163" s="115">
        <v>44505</v>
      </c>
      <c r="X163" s="113" t="s">
        <v>526</v>
      </c>
      <c r="Y163" s="113" t="s">
        <v>527</v>
      </c>
      <c r="Z163" s="113" t="s">
        <v>528</v>
      </c>
      <c r="AA163" s="116"/>
      <c r="AB163" s="116"/>
      <c r="AC163" s="113" t="s">
        <v>528</v>
      </c>
      <c r="AD163" s="113" t="s">
        <v>961</v>
      </c>
      <c r="AE163" s="114">
        <v>0</v>
      </c>
      <c r="AF163" s="116"/>
      <c r="AG163" s="114">
        <v>0</v>
      </c>
      <c r="AH163" s="114">
        <v>80000</v>
      </c>
      <c r="AI163" s="114">
        <v>0</v>
      </c>
      <c r="AJ163" s="114">
        <v>80000</v>
      </c>
      <c r="AK163" s="113" t="s">
        <v>528</v>
      </c>
      <c r="AL163" s="113" t="s">
        <v>528</v>
      </c>
      <c r="AM163" s="113" t="s">
        <v>530</v>
      </c>
      <c r="AN163" s="113" t="s">
        <v>1237</v>
      </c>
      <c r="AO163" s="114">
        <v>0</v>
      </c>
      <c r="AP163" s="113" t="s">
        <v>532</v>
      </c>
    </row>
    <row r="164" spans="1:42" x14ac:dyDescent="0.25">
      <c r="A164" s="113" t="s">
        <v>1238</v>
      </c>
      <c r="B164" s="114">
        <v>80000</v>
      </c>
      <c r="C164" s="113" t="s">
        <v>516</v>
      </c>
      <c r="D164" s="113" t="s">
        <v>517</v>
      </c>
      <c r="E164" s="113" t="s">
        <v>518</v>
      </c>
      <c r="F164" s="113" t="s">
        <v>519</v>
      </c>
      <c r="G164" s="113" t="s">
        <v>520</v>
      </c>
      <c r="H164" s="113" t="s">
        <v>1238</v>
      </c>
      <c r="I164" s="114">
        <v>80000</v>
      </c>
      <c r="J164" s="113" t="s">
        <v>34</v>
      </c>
      <c r="K164" s="114">
        <v>0</v>
      </c>
      <c r="L164" s="114">
        <v>0</v>
      </c>
      <c r="M164" s="115">
        <v>44371</v>
      </c>
      <c r="N164" s="115">
        <v>44371</v>
      </c>
      <c r="O164" s="115">
        <v>44371</v>
      </c>
      <c r="P164" s="116"/>
      <c r="Q164" s="113" t="s">
        <v>1239</v>
      </c>
      <c r="R164" s="113" t="s">
        <v>1240</v>
      </c>
      <c r="S164" s="113" t="s">
        <v>1241</v>
      </c>
      <c r="T164" s="113" t="s">
        <v>1049</v>
      </c>
      <c r="U164" s="114">
        <v>0</v>
      </c>
      <c r="V164" s="115">
        <v>44505</v>
      </c>
      <c r="W164" s="115">
        <v>44505</v>
      </c>
      <c r="X164" s="113" t="s">
        <v>526</v>
      </c>
      <c r="Y164" s="113" t="s">
        <v>527</v>
      </c>
      <c r="Z164" s="113" t="s">
        <v>528</v>
      </c>
      <c r="AA164" s="116"/>
      <c r="AB164" s="116"/>
      <c r="AC164" s="113" t="s">
        <v>528</v>
      </c>
      <c r="AD164" s="113" t="s">
        <v>961</v>
      </c>
      <c r="AE164" s="114">
        <v>0</v>
      </c>
      <c r="AF164" s="116"/>
      <c r="AG164" s="114">
        <v>0</v>
      </c>
      <c r="AH164" s="114">
        <v>80000</v>
      </c>
      <c r="AI164" s="114">
        <v>0</v>
      </c>
      <c r="AJ164" s="114">
        <v>80000</v>
      </c>
      <c r="AK164" s="113" t="s">
        <v>528</v>
      </c>
      <c r="AL164" s="113" t="s">
        <v>528</v>
      </c>
      <c r="AM164" s="113" t="s">
        <v>530</v>
      </c>
      <c r="AN164" s="113" t="s">
        <v>1242</v>
      </c>
      <c r="AO164" s="114">
        <v>0</v>
      </c>
      <c r="AP164" s="113" t="s">
        <v>532</v>
      </c>
    </row>
    <row r="165" spans="1:42" x14ac:dyDescent="0.25">
      <c r="A165" s="113" t="s">
        <v>1243</v>
      </c>
      <c r="B165" s="114">
        <v>80000</v>
      </c>
      <c r="C165" s="113" t="s">
        <v>516</v>
      </c>
      <c r="D165" s="113" t="s">
        <v>517</v>
      </c>
      <c r="E165" s="113" t="s">
        <v>518</v>
      </c>
      <c r="F165" s="113" t="s">
        <v>519</v>
      </c>
      <c r="G165" s="113" t="s">
        <v>520</v>
      </c>
      <c r="H165" s="113" t="s">
        <v>1243</v>
      </c>
      <c r="I165" s="114">
        <v>80000</v>
      </c>
      <c r="J165" s="113" t="s">
        <v>34</v>
      </c>
      <c r="K165" s="114">
        <v>0</v>
      </c>
      <c r="L165" s="114">
        <v>0</v>
      </c>
      <c r="M165" s="115">
        <v>44370</v>
      </c>
      <c r="N165" s="115">
        <v>44370</v>
      </c>
      <c r="O165" s="115">
        <v>44370</v>
      </c>
      <c r="P165" s="116"/>
      <c r="Q165" s="113" t="s">
        <v>1159</v>
      </c>
      <c r="R165" s="113" t="s">
        <v>1160</v>
      </c>
      <c r="S165" s="113" t="s">
        <v>524</v>
      </c>
      <c r="T165" s="113" t="s">
        <v>1049</v>
      </c>
      <c r="U165" s="114">
        <v>0</v>
      </c>
      <c r="V165" s="115">
        <v>44505</v>
      </c>
      <c r="W165" s="115">
        <v>44505</v>
      </c>
      <c r="X165" s="113" t="s">
        <v>526</v>
      </c>
      <c r="Y165" s="113" t="s">
        <v>527</v>
      </c>
      <c r="Z165" s="113" t="s">
        <v>528</v>
      </c>
      <c r="AA165" s="116"/>
      <c r="AB165" s="116"/>
      <c r="AC165" s="113" t="s">
        <v>528</v>
      </c>
      <c r="AD165" s="113" t="s">
        <v>961</v>
      </c>
      <c r="AE165" s="114">
        <v>0</v>
      </c>
      <c r="AF165" s="116"/>
      <c r="AG165" s="114">
        <v>0</v>
      </c>
      <c r="AH165" s="114">
        <v>80000</v>
      </c>
      <c r="AI165" s="114">
        <v>0</v>
      </c>
      <c r="AJ165" s="114">
        <v>80000</v>
      </c>
      <c r="AK165" s="113" t="s">
        <v>528</v>
      </c>
      <c r="AL165" s="113" t="s">
        <v>528</v>
      </c>
      <c r="AM165" s="113" t="s">
        <v>530</v>
      </c>
      <c r="AN165" s="113" t="s">
        <v>1244</v>
      </c>
      <c r="AO165" s="114">
        <v>0</v>
      </c>
      <c r="AP165" s="113" t="s">
        <v>532</v>
      </c>
    </row>
    <row r="166" spans="1:42" x14ac:dyDescent="0.25">
      <c r="A166" s="113" t="s">
        <v>1245</v>
      </c>
      <c r="B166" s="114">
        <v>80000</v>
      </c>
      <c r="C166" s="113" t="s">
        <v>516</v>
      </c>
      <c r="D166" s="113" t="s">
        <v>517</v>
      </c>
      <c r="E166" s="113" t="s">
        <v>518</v>
      </c>
      <c r="F166" s="113" t="s">
        <v>519</v>
      </c>
      <c r="G166" s="113" t="s">
        <v>520</v>
      </c>
      <c r="H166" s="113" t="s">
        <v>1245</v>
      </c>
      <c r="I166" s="114">
        <v>80000</v>
      </c>
      <c r="J166" s="113" t="s">
        <v>34</v>
      </c>
      <c r="K166" s="114">
        <v>0</v>
      </c>
      <c r="L166" s="114">
        <v>0</v>
      </c>
      <c r="M166" s="115">
        <v>44370</v>
      </c>
      <c r="N166" s="115">
        <v>44370</v>
      </c>
      <c r="O166" s="115">
        <v>44370</v>
      </c>
      <c r="P166" s="116"/>
      <c r="Q166" s="113" t="s">
        <v>977</v>
      </c>
      <c r="R166" s="113" t="s">
        <v>978</v>
      </c>
      <c r="S166" s="113" t="s">
        <v>524</v>
      </c>
      <c r="T166" s="113" t="s">
        <v>1246</v>
      </c>
      <c r="U166" s="114">
        <v>0</v>
      </c>
      <c r="V166" s="115">
        <v>44505</v>
      </c>
      <c r="W166" s="115">
        <v>44505</v>
      </c>
      <c r="X166" s="113" t="s">
        <v>526</v>
      </c>
      <c r="Y166" s="113" t="s">
        <v>527</v>
      </c>
      <c r="Z166" s="113" t="s">
        <v>528</v>
      </c>
      <c r="AA166" s="116"/>
      <c r="AB166" s="116"/>
      <c r="AC166" s="113" t="s">
        <v>528</v>
      </c>
      <c r="AD166" s="113" t="s">
        <v>961</v>
      </c>
      <c r="AE166" s="114">
        <v>0</v>
      </c>
      <c r="AF166" s="116"/>
      <c r="AG166" s="114">
        <v>0</v>
      </c>
      <c r="AH166" s="114">
        <v>80000</v>
      </c>
      <c r="AI166" s="114">
        <v>0</v>
      </c>
      <c r="AJ166" s="114">
        <v>80000</v>
      </c>
      <c r="AK166" s="113" t="s">
        <v>528</v>
      </c>
      <c r="AL166" s="113" t="s">
        <v>528</v>
      </c>
      <c r="AM166" s="113" t="s">
        <v>530</v>
      </c>
      <c r="AN166" s="113" t="s">
        <v>1247</v>
      </c>
      <c r="AO166" s="114">
        <v>0</v>
      </c>
      <c r="AP166" s="113" t="s">
        <v>532</v>
      </c>
    </row>
    <row r="167" spans="1:42" x14ac:dyDescent="0.25">
      <c r="A167" s="113" t="s">
        <v>1248</v>
      </c>
      <c r="B167" s="114">
        <v>80000</v>
      </c>
      <c r="C167" s="113" t="s">
        <v>516</v>
      </c>
      <c r="D167" s="113" t="s">
        <v>517</v>
      </c>
      <c r="E167" s="113" t="s">
        <v>518</v>
      </c>
      <c r="F167" s="113" t="s">
        <v>519</v>
      </c>
      <c r="G167" s="113" t="s">
        <v>520</v>
      </c>
      <c r="H167" s="113" t="s">
        <v>1248</v>
      </c>
      <c r="I167" s="114">
        <v>80000</v>
      </c>
      <c r="J167" s="113" t="s">
        <v>34</v>
      </c>
      <c r="K167" s="114">
        <v>0</v>
      </c>
      <c r="L167" s="114">
        <v>0</v>
      </c>
      <c r="M167" s="115">
        <v>44371</v>
      </c>
      <c r="N167" s="115">
        <v>44371</v>
      </c>
      <c r="O167" s="115">
        <v>44371</v>
      </c>
      <c r="P167" s="116"/>
      <c r="Q167" s="113" t="s">
        <v>1249</v>
      </c>
      <c r="R167" s="113" t="s">
        <v>1250</v>
      </c>
      <c r="S167" s="113" t="s">
        <v>524</v>
      </c>
      <c r="T167" s="113" t="s">
        <v>1251</v>
      </c>
      <c r="U167" s="114">
        <v>0</v>
      </c>
      <c r="V167" s="115">
        <v>44505</v>
      </c>
      <c r="W167" s="115">
        <v>44505</v>
      </c>
      <c r="X167" s="113" t="s">
        <v>526</v>
      </c>
      <c r="Y167" s="113" t="s">
        <v>527</v>
      </c>
      <c r="Z167" s="113" t="s">
        <v>528</v>
      </c>
      <c r="AA167" s="116"/>
      <c r="AB167" s="116"/>
      <c r="AC167" s="113" t="s">
        <v>528</v>
      </c>
      <c r="AD167" s="113" t="s">
        <v>961</v>
      </c>
      <c r="AE167" s="114">
        <v>0</v>
      </c>
      <c r="AF167" s="116"/>
      <c r="AG167" s="114">
        <v>0</v>
      </c>
      <c r="AH167" s="114">
        <v>80000</v>
      </c>
      <c r="AI167" s="114">
        <v>0</v>
      </c>
      <c r="AJ167" s="114">
        <v>80000</v>
      </c>
      <c r="AK167" s="113" t="s">
        <v>528</v>
      </c>
      <c r="AL167" s="113" t="s">
        <v>528</v>
      </c>
      <c r="AM167" s="113" t="s">
        <v>530</v>
      </c>
      <c r="AN167" s="113" t="s">
        <v>1252</v>
      </c>
      <c r="AO167" s="114">
        <v>0</v>
      </c>
      <c r="AP167" s="113" t="s">
        <v>532</v>
      </c>
    </row>
    <row r="168" spans="1:42" x14ac:dyDescent="0.25">
      <c r="A168" s="113" t="s">
        <v>1253</v>
      </c>
      <c r="B168" s="114">
        <v>80000</v>
      </c>
      <c r="C168" s="113" t="s">
        <v>516</v>
      </c>
      <c r="D168" s="113" t="s">
        <v>517</v>
      </c>
      <c r="E168" s="113" t="s">
        <v>518</v>
      </c>
      <c r="F168" s="113" t="s">
        <v>519</v>
      </c>
      <c r="G168" s="113" t="s">
        <v>520</v>
      </c>
      <c r="H168" s="113" t="s">
        <v>1253</v>
      </c>
      <c r="I168" s="114">
        <v>80000</v>
      </c>
      <c r="J168" s="113" t="s">
        <v>34</v>
      </c>
      <c r="K168" s="114">
        <v>0</v>
      </c>
      <c r="L168" s="114">
        <v>0</v>
      </c>
      <c r="M168" s="115">
        <v>44371</v>
      </c>
      <c r="N168" s="115">
        <v>44371</v>
      </c>
      <c r="O168" s="115">
        <v>44371</v>
      </c>
      <c r="P168" s="116"/>
      <c r="Q168" s="113" t="s">
        <v>1254</v>
      </c>
      <c r="R168" s="113" t="s">
        <v>1255</v>
      </c>
      <c r="S168" s="113" t="s">
        <v>524</v>
      </c>
      <c r="T168" s="113" t="s">
        <v>1256</v>
      </c>
      <c r="U168" s="114">
        <v>0</v>
      </c>
      <c r="V168" s="115">
        <v>44505</v>
      </c>
      <c r="W168" s="115">
        <v>44505</v>
      </c>
      <c r="X168" s="113" t="s">
        <v>526</v>
      </c>
      <c r="Y168" s="113" t="s">
        <v>527</v>
      </c>
      <c r="Z168" s="113" t="s">
        <v>528</v>
      </c>
      <c r="AA168" s="116"/>
      <c r="AB168" s="116"/>
      <c r="AC168" s="113" t="s">
        <v>528</v>
      </c>
      <c r="AD168" s="113" t="s">
        <v>961</v>
      </c>
      <c r="AE168" s="114">
        <v>0</v>
      </c>
      <c r="AF168" s="116"/>
      <c r="AG168" s="114">
        <v>0</v>
      </c>
      <c r="AH168" s="114">
        <v>80000</v>
      </c>
      <c r="AI168" s="114">
        <v>0</v>
      </c>
      <c r="AJ168" s="114">
        <v>80000</v>
      </c>
      <c r="AK168" s="113" t="s">
        <v>528</v>
      </c>
      <c r="AL168" s="113" t="s">
        <v>528</v>
      </c>
      <c r="AM168" s="113" t="s">
        <v>530</v>
      </c>
      <c r="AN168" s="113" t="s">
        <v>1257</v>
      </c>
      <c r="AO168" s="114">
        <v>0</v>
      </c>
      <c r="AP168" s="113" t="s">
        <v>532</v>
      </c>
    </row>
    <row r="169" spans="1:42" x14ac:dyDescent="0.25">
      <c r="A169" s="113" t="s">
        <v>1258</v>
      </c>
      <c r="B169" s="114">
        <v>80000</v>
      </c>
      <c r="C169" s="113" t="s">
        <v>516</v>
      </c>
      <c r="D169" s="113" t="s">
        <v>517</v>
      </c>
      <c r="E169" s="113" t="s">
        <v>518</v>
      </c>
      <c r="F169" s="113" t="s">
        <v>519</v>
      </c>
      <c r="G169" s="113" t="s">
        <v>520</v>
      </c>
      <c r="H169" s="113" t="s">
        <v>1258</v>
      </c>
      <c r="I169" s="114">
        <v>80000</v>
      </c>
      <c r="J169" s="113" t="s">
        <v>34</v>
      </c>
      <c r="K169" s="114">
        <v>0</v>
      </c>
      <c r="L169" s="114">
        <v>0</v>
      </c>
      <c r="M169" s="115">
        <v>44371</v>
      </c>
      <c r="N169" s="115">
        <v>44371</v>
      </c>
      <c r="O169" s="115">
        <v>44371</v>
      </c>
      <c r="P169" s="116"/>
      <c r="Q169" s="113" t="s">
        <v>1259</v>
      </c>
      <c r="R169" s="113" t="s">
        <v>1260</v>
      </c>
      <c r="S169" s="113" t="s">
        <v>524</v>
      </c>
      <c r="T169" s="113" t="s">
        <v>1261</v>
      </c>
      <c r="U169" s="114">
        <v>0</v>
      </c>
      <c r="V169" s="115">
        <v>44505</v>
      </c>
      <c r="W169" s="115">
        <v>44505</v>
      </c>
      <c r="X169" s="113" t="s">
        <v>526</v>
      </c>
      <c r="Y169" s="113" t="s">
        <v>527</v>
      </c>
      <c r="Z169" s="113" t="s">
        <v>528</v>
      </c>
      <c r="AA169" s="116"/>
      <c r="AB169" s="116"/>
      <c r="AC169" s="113" t="s">
        <v>528</v>
      </c>
      <c r="AD169" s="113" t="s">
        <v>961</v>
      </c>
      <c r="AE169" s="114">
        <v>0</v>
      </c>
      <c r="AF169" s="116"/>
      <c r="AG169" s="114">
        <v>0</v>
      </c>
      <c r="AH169" s="114">
        <v>80000</v>
      </c>
      <c r="AI169" s="114">
        <v>0</v>
      </c>
      <c r="AJ169" s="114">
        <v>80000</v>
      </c>
      <c r="AK169" s="113" t="s">
        <v>528</v>
      </c>
      <c r="AL169" s="113" t="s">
        <v>528</v>
      </c>
      <c r="AM169" s="113" t="s">
        <v>530</v>
      </c>
      <c r="AN169" s="113" t="s">
        <v>1262</v>
      </c>
      <c r="AO169" s="114">
        <v>0</v>
      </c>
      <c r="AP169" s="113" t="s">
        <v>532</v>
      </c>
    </row>
    <row r="170" spans="1:42" x14ac:dyDescent="0.25">
      <c r="A170" s="113" t="s">
        <v>1263</v>
      </c>
      <c r="B170" s="114">
        <v>80000</v>
      </c>
      <c r="C170" s="113" t="s">
        <v>516</v>
      </c>
      <c r="D170" s="113" t="s">
        <v>517</v>
      </c>
      <c r="E170" s="113" t="s">
        <v>518</v>
      </c>
      <c r="F170" s="113" t="s">
        <v>519</v>
      </c>
      <c r="G170" s="113" t="s">
        <v>520</v>
      </c>
      <c r="H170" s="113" t="s">
        <v>1263</v>
      </c>
      <c r="I170" s="114">
        <v>80000</v>
      </c>
      <c r="J170" s="113" t="s">
        <v>34</v>
      </c>
      <c r="K170" s="114">
        <v>0</v>
      </c>
      <c r="L170" s="114">
        <v>0</v>
      </c>
      <c r="M170" s="115">
        <v>44371</v>
      </c>
      <c r="N170" s="115">
        <v>44371</v>
      </c>
      <c r="O170" s="115">
        <v>44371</v>
      </c>
      <c r="P170" s="116"/>
      <c r="Q170" s="113" t="s">
        <v>1264</v>
      </c>
      <c r="R170" s="113" t="s">
        <v>1265</v>
      </c>
      <c r="S170" s="113" t="s">
        <v>524</v>
      </c>
      <c r="T170" s="113" t="s">
        <v>1266</v>
      </c>
      <c r="U170" s="114">
        <v>0</v>
      </c>
      <c r="V170" s="115">
        <v>44505</v>
      </c>
      <c r="W170" s="115">
        <v>44505</v>
      </c>
      <c r="X170" s="113" t="s">
        <v>526</v>
      </c>
      <c r="Y170" s="113" t="s">
        <v>527</v>
      </c>
      <c r="Z170" s="113" t="s">
        <v>528</v>
      </c>
      <c r="AA170" s="116"/>
      <c r="AB170" s="116"/>
      <c r="AC170" s="113" t="s">
        <v>528</v>
      </c>
      <c r="AD170" s="113" t="s">
        <v>961</v>
      </c>
      <c r="AE170" s="114">
        <v>0</v>
      </c>
      <c r="AF170" s="116"/>
      <c r="AG170" s="114">
        <v>0</v>
      </c>
      <c r="AH170" s="114">
        <v>80000</v>
      </c>
      <c r="AI170" s="114">
        <v>0</v>
      </c>
      <c r="AJ170" s="114">
        <v>80000</v>
      </c>
      <c r="AK170" s="113" t="s">
        <v>528</v>
      </c>
      <c r="AL170" s="113" t="s">
        <v>528</v>
      </c>
      <c r="AM170" s="113" t="s">
        <v>530</v>
      </c>
      <c r="AN170" s="113" t="s">
        <v>1267</v>
      </c>
      <c r="AO170" s="114">
        <v>0</v>
      </c>
      <c r="AP170" s="113" t="s">
        <v>532</v>
      </c>
    </row>
    <row r="171" spans="1:42" x14ac:dyDescent="0.25">
      <c r="A171" s="113" t="s">
        <v>1268</v>
      </c>
      <c r="B171" s="114">
        <v>80000</v>
      </c>
      <c r="C171" s="113" t="s">
        <v>516</v>
      </c>
      <c r="D171" s="113" t="s">
        <v>517</v>
      </c>
      <c r="E171" s="113" t="s">
        <v>518</v>
      </c>
      <c r="F171" s="113" t="s">
        <v>519</v>
      </c>
      <c r="G171" s="113" t="s">
        <v>520</v>
      </c>
      <c r="H171" s="113" t="s">
        <v>1268</v>
      </c>
      <c r="I171" s="114">
        <v>80000</v>
      </c>
      <c r="J171" s="113" t="s">
        <v>34</v>
      </c>
      <c r="K171" s="114">
        <v>0</v>
      </c>
      <c r="L171" s="114">
        <v>0</v>
      </c>
      <c r="M171" s="115">
        <v>44371</v>
      </c>
      <c r="N171" s="115">
        <v>44356</v>
      </c>
      <c r="O171" s="115">
        <v>44356</v>
      </c>
      <c r="P171" s="116"/>
      <c r="Q171" s="113" t="s">
        <v>1037</v>
      </c>
      <c r="R171" s="113" t="s">
        <v>1038</v>
      </c>
      <c r="S171" s="113" t="s">
        <v>524</v>
      </c>
      <c r="T171" s="113" t="s">
        <v>1039</v>
      </c>
      <c r="U171" s="114">
        <v>0</v>
      </c>
      <c r="V171" s="115">
        <v>44505</v>
      </c>
      <c r="W171" s="115">
        <v>44505</v>
      </c>
      <c r="X171" s="113" t="s">
        <v>526</v>
      </c>
      <c r="Y171" s="113" t="s">
        <v>527</v>
      </c>
      <c r="Z171" s="113" t="s">
        <v>528</v>
      </c>
      <c r="AA171" s="116"/>
      <c r="AB171" s="116"/>
      <c r="AC171" s="113" t="s">
        <v>528</v>
      </c>
      <c r="AD171" s="113" t="s">
        <v>961</v>
      </c>
      <c r="AE171" s="114">
        <v>0</v>
      </c>
      <c r="AF171" s="116"/>
      <c r="AG171" s="114">
        <v>0</v>
      </c>
      <c r="AH171" s="114">
        <v>80000</v>
      </c>
      <c r="AI171" s="114">
        <v>0</v>
      </c>
      <c r="AJ171" s="114">
        <v>80000</v>
      </c>
      <c r="AK171" s="113" t="s">
        <v>528</v>
      </c>
      <c r="AL171" s="113" t="s">
        <v>528</v>
      </c>
      <c r="AM171" s="113" t="s">
        <v>530</v>
      </c>
      <c r="AN171" s="113" t="s">
        <v>1269</v>
      </c>
      <c r="AO171" s="114">
        <v>0</v>
      </c>
      <c r="AP171" s="113" t="s">
        <v>532</v>
      </c>
    </row>
    <row r="172" spans="1:42" x14ac:dyDescent="0.25">
      <c r="A172" s="113" t="s">
        <v>1270</v>
      </c>
      <c r="B172" s="114">
        <v>80000</v>
      </c>
      <c r="C172" s="113" t="s">
        <v>516</v>
      </c>
      <c r="D172" s="113" t="s">
        <v>517</v>
      </c>
      <c r="E172" s="113" t="s">
        <v>518</v>
      </c>
      <c r="F172" s="113" t="s">
        <v>519</v>
      </c>
      <c r="G172" s="113" t="s">
        <v>520</v>
      </c>
      <c r="H172" s="113" t="s">
        <v>1270</v>
      </c>
      <c r="I172" s="114">
        <v>80000</v>
      </c>
      <c r="J172" s="113" t="s">
        <v>34</v>
      </c>
      <c r="K172" s="114">
        <v>0</v>
      </c>
      <c r="L172" s="114">
        <v>0</v>
      </c>
      <c r="M172" s="115">
        <v>44371</v>
      </c>
      <c r="N172" s="115">
        <v>44371</v>
      </c>
      <c r="O172" s="115">
        <v>44371</v>
      </c>
      <c r="P172" s="116"/>
      <c r="Q172" s="113" t="s">
        <v>1271</v>
      </c>
      <c r="R172" s="113" t="s">
        <v>1272</v>
      </c>
      <c r="S172" s="113" t="s">
        <v>524</v>
      </c>
      <c r="T172" s="113" t="s">
        <v>1273</v>
      </c>
      <c r="U172" s="114">
        <v>0</v>
      </c>
      <c r="V172" s="115">
        <v>44505</v>
      </c>
      <c r="W172" s="115">
        <v>44505</v>
      </c>
      <c r="X172" s="113" t="s">
        <v>526</v>
      </c>
      <c r="Y172" s="113" t="s">
        <v>527</v>
      </c>
      <c r="Z172" s="113" t="s">
        <v>528</v>
      </c>
      <c r="AA172" s="116"/>
      <c r="AB172" s="116"/>
      <c r="AC172" s="113" t="s">
        <v>528</v>
      </c>
      <c r="AD172" s="113" t="s">
        <v>961</v>
      </c>
      <c r="AE172" s="114">
        <v>0</v>
      </c>
      <c r="AF172" s="116"/>
      <c r="AG172" s="114">
        <v>0</v>
      </c>
      <c r="AH172" s="114">
        <v>80000</v>
      </c>
      <c r="AI172" s="114">
        <v>0</v>
      </c>
      <c r="AJ172" s="114">
        <v>80000</v>
      </c>
      <c r="AK172" s="113" t="s">
        <v>528</v>
      </c>
      <c r="AL172" s="113" t="s">
        <v>528</v>
      </c>
      <c r="AM172" s="113" t="s">
        <v>530</v>
      </c>
      <c r="AN172" s="113" t="s">
        <v>1274</v>
      </c>
      <c r="AO172" s="114">
        <v>0</v>
      </c>
      <c r="AP172" s="113" t="s">
        <v>532</v>
      </c>
    </row>
    <row r="173" spans="1:42" x14ac:dyDescent="0.25">
      <c r="A173" s="113" t="s">
        <v>1275</v>
      </c>
      <c r="B173" s="114">
        <v>80000</v>
      </c>
      <c r="C173" s="113" t="s">
        <v>516</v>
      </c>
      <c r="D173" s="113" t="s">
        <v>517</v>
      </c>
      <c r="E173" s="113" t="s">
        <v>518</v>
      </c>
      <c r="F173" s="113" t="s">
        <v>519</v>
      </c>
      <c r="G173" s="113" t="s">
        <v>520</v>
      </c>
      <c r="H173" s="113" t="s">
        <v>1275</v>
      </c>
      <c r="I173" s="114">
        <v>80000</v>
      </c>
      <c r="J173" s="113" t="s">
        <v>34</v>
      </c>
      <c r="K173" s="114">
        <v>0</v>
      </c>
      <c r="L173" s="114">
        <v>0</v>
      </c>
      <c r="M173" s="115">
        <v>44373</v>
      </c>
      <c r="N173" s="115">
        <v>44373</v>
      </c>
      <c r="O173" s="115">
        <v>44373</v>
      </c>
      <c r="P173" s="116"/>
      <c r="Q173" s="113" t="s">
        <v>1276</v>
      </c>
      <c r="R173" s="113" t="s">
        <v>1277</v>
      </c>
      <c r="S173" s="113" t="s">
        <v>524</v>
      </c>
      <c r="T173" s="113" t="s">
        <v>1278</v>
      </c>
      <c r="U173" s="114">
        <v>0</v>
      </c>
      <c r="V173" s="115">
        <v>44505</v>
      </c>
      <c r="W173" s="115">
        <v>44505</v>
      </c>
      <c r="X173" s="113" t="s">
        <v>526</v>
      </c>
      <c r="Y173" s="113" t="s">
        <v>527</v>
      </c>
      <c r="Z173" s="113" t="s">
        <v>528</v>
      </c>
      <c r="AA173" s="116"/>
      <c r="AB173" s="116"/>
      <c r="AC173" s="113" t="s">
        <v>528</v>
      </c>
      <c r="AD173" s="113" t="s">
        <v>961</v>
      </c>
      <c r="AE173" s="114">
        <v>0</v>
      </c>
      <c r="AF173" s="116"/>
      <c r="AG173" s="114">
        <v>0</v>
      </c>
      <c r="AH173" s="114">
        <v>80000</v>
      </c>
      <c r="AI173" s="114">
        <v>0</v>
      </c>
      <c r="AJ173" s="114">
        <v>80000</v>
      </c>
      <c r="AK173" s="113" t="s">
        <v>528</v>
      </c>
      <c r="AL173" s="113" t="s">
        <v>528</v>
      </c>
      <c r="AM173" s="113" t="s">
        <v>530</v>
      </c>
      <c r="AN173" s="113" t="s">
        <v>1279</v>
      </c>
      <c r="AO173" s="114">
        <v>0</v>
      </c>
      <c r="AP173" s="113" t="s">
        <v>532</v>
      </c>
    </row>
    <row r="174" spans="1:42" x14ac:dyDescent="0.25">
      <c r="A174" s="113" t="s">
        <v>1280</v>
      </c>
      <c r="B174" s="114">
        <v>80000</v>
      </c>
      <c r="C174" s="113" t="s">
        <v>516</v>
      </c>
      <c r="D174" s="113" t="s">
        <v>517</v>
      </c>
      <c r="E174" s="113" t="s">
        <v>518</v>
      </c>
      <c r="F174" s="113" t="s">
        <v>519</v>
      </c>
      <c r="G174" s="113" t="s">
        <v>520</v>
      </c>
      <c r="H174" s="113" t="s">
        <v>1280</v>
      </c>
      <c r="I174" s="114">
        <v>80000</v>
      </c>
      <c r="J174" s="113" t="s">
        <v>34</v>
      </c>
      <c r="K174" s="114">
        <v>0</v>
      </c>
      <c r="L174" s="114">
        <v>0</v>
      </c>
      <c r="M174" s="115">
        <v>44375</v>
      </c>
      <c r="N174" s="115">
        <v>44375</v>
      </c>
      <c r="O174" s="115">
        <v>44375</v>
      </c>
      <c r="P174" s="116"/>
      <c r="Q174" s="113" t="s">
        <v>1174</v>
      </c>
      <c r="R174" s="113" t="s">
        <v>1175</v>
      </c>
      <c r="S174" s="113" t="s">
        <v>524</v>
      </c>
      <c r="T174" s="113" t="s">
        <v>1281</v>
      </c>
      <c r="U174" s="114">
        <v>0</v>
      </c>
      <c r="V174" s="115">
        <v>44505</v>
      </c>
      <c r="W174" s="115">
        <v>44505</v>
      </c>
      <c r="X174" s="113" t="s">
        <v>526</v>
      </c>
      <c r="Y174" s="113" t="s">
        <v>527</v>
      </c>
      <c r="Z174" s="113" t="s">
        <v>528</v>
      </c>
      <c r="AA174" s="116"/>
      <c r="AB174" s="116"/>
      <c r="AC174" s="113" t="s">
        <v>528</v>
      </c>
      <c r="AD174" s="113" t="s">
        <v>961</v>
      </c>
      <c r="AE174" s="114">
        <v>0</v>
      </c>
      <c r="AF174" s="116"/>
      <c r="AG174" s="114">
        <v>0</v>
      </c>
      <c r="AH174" s="114">
        <v>80000</v>
      </c>
      <c r="AI174" s="114">
        <v>0</v>
      </c>
      <c r="AJ174" s="114">
        <v>80000</v>
      </c>
      <c r="AK174" s="113" t="s">
        <v>528</v>
      </c>
      <c r="AL174" s="113" t="s">
        <v>528</v>
      </c>
      <c r="AM174" s="113" t="s">
        <v>530</v>
      </c>
      <c r="AN174" s="113" t="s">
        <v>1282</v>
      </c>
      <c r="AO174" s="114">
        <v>0</v>
      </c>
      <c r="AP174" s="113" t="s">
        <v>532</v>
      </c>
    </row>
    <row r="175" spans="1:42" x14ac:dyDescent="0.25">
      <c r="A175" s="113" t="s">
        <v>1283</v>
      </c>
      <c r="B175" s="114">
        <v>80000</v>
      </c>
      <c r="C175" s="113" t="s">
        <v>516</v>
      </c>
      <c r="D175" s="113" t="s">
        <v>517</v>
      </c>
      <c r="E175" s="113" t="s">
        <v>518</v>
      </c>
      <c r="F175" s="113" t="s">
        <v>519</v>
      </c>
      <c r="G175" s="113" t="s">
        <v>520</v>
      </c>
      <c r="H175" s="113" t="s">
        <v>1283</v>
      </c>
      <c r="I175" s="114">
        <v>80000</v>
      </c>
      <c r="J175" s="113" t="s">
        <v>34</v>
      </c>
      <c r="K175" s="114">
        <v>0</v>
      </c>
      <c r="L175" s="114">
        <v>0</v>
      </c>
      <c r="M175" s="115">
        <v>44375</v>
      </c>
      <c r="N175" s="115">
        <v>44375</v>
      </c>
      <c r="O175" s="115">
        <v>44375</v>
      </c>
      <c r="P175" s="116"/>
      <c r="Q175" s="113" t="s">
        <v>863</v>
      </c>
      <c r="R175" s="113" t="s">
        <v>864</v>
      </c>
      <c r="S175" s="113" t="s">
        <v>524</v>
      </c>
      <c r="T175" s="113" t="s">
        <v>1284</v>
      </c>
      <c r="U175" s="114">
        <v>0</v>
      </c>
      <c r="V175" s="115">
        <v>44505</v>
      </c>
      <c r="W175" s="115">
        <v>44505</v>
      </c>
      <c r="X175" s="113" t="s">
        <v>526</v>
      </c>
      <c r="Y175" s="113" t="s">
        <v>527</v>
      </c>
      <c r="Z175" s="113" t="s">
        <v>528</v>
      </c>
      <c r="AA175" s="116"/>
      <c r="AB175" s="116"/>
      <c r="AC175" s="113" t="s">
        <v>528</v>
      </c>
      <c r="AD175" s="113" t="s">
        <v>961</v>
      </c>
      <c r="AE175" s="114">
        <v>0</v>
      </c>
      <c r="AF175" s="116"/>
      <c r="AG175" s="114">
        <v>0</v>
      </c>
      <c r="AH175" s="114">
        <v>80000</v>
      </c>
      <c r="AI175" s="114">
        <v>0</v>
      </c>
      <c r="AJ175" s="114">
        <v>80000</v>
      </c>
      <c r="AK175" s="113" t="s">
        <v>528</v>
      </c>
      <c r="AL175" s="113" t="s">
        <v>528</v>
      </c>
      <c r="AM175" s="113" t="s">
        <v>530</v>
      </c>
      <c r="AN175" s="113" t="s">
        <v>1285</v>
      </c>
      <c r="AO175" s="114">
        <v>0</v>
      </c>
      <c r="AP175" s="113" t="s">
        <v>532</v>
      </c>
    </row>
    <row r="176" spans="1:42" x14ac:dyDescent="0.25">
      <c r="A176" s="113" t="s">
        <v>1286</v>
      </c>
      <c r="B176" s="114">
        <v>80000</v>
      </c>
      <c r="C176" s="113" t="s">
        <v>516</v>
      </c>
      <c r="D176" s="113" t="s">
        <v>517</v>
      </c>
      <c r="E176" s="113" t="s">
        <v>518</v>
      </c>
      <c r="F176" s="113" t="s">
        <v>519</v>
      </c>
      <c r="G176" s="113" t="s">
        <v>520</v>
      </c>
      <c r="H176" s="113" t="s">
        <v>1286</v>
      </c>
      <c r="I176" s="114">
        <v>80000</v>
      </c>
      <c r="J176" s="113" t="s">
        <v>34</v>
      </c>
      <c r="K176" s="114">
        <v>0</v>
      </c>
      <c r="L176" s="114">
        <v>0</v>
      </c>
      <c r="M176" s="115">
        <v>44375</v>
      </c>
      <c r="N176" s="115">
        <v>44375</v>
      </c>
      <c r="O176" s="115">
        <v>44375</v>
      </c>
      <c r="P176" s="116"/>
      <c r="Q176" s="113" t="s">
        <v>1287</v>
      </c>
      <c r="R176" s="113" t="s">
        <v>1288</v>
      </c>
      <c r="S176" s="113" t="s">
        <v>524</v>
      </c>
      <c r="T176" s="113" t="s">
        <v>1289</v>
      </c>
      <c r="U176" s="114">
        <v>0</v>
      </c>
      <c r="V176" s="115">
        <v>44505</v>
      </c>
      <c r="W176" s="115">
        <v>44505</v>
      </c>
      <c r="X176" s="113" t="s">
        <v>526</v>
      </c>
      <c r="Y176" s="113" t="s">
        <v>527</v>
      </c>
      <c r="Z176" s="113" t="s">
        <v>528</v>
      </c>
      <c r="AA176" s="116"/>
      <c r="AB176" s="116"/>
      <c r="AC176" s="113" t="s">
        <v>528</v>
      </c>
      <c r="AD176" s="113" t="s">
        <v>961</v>
      </c>
      <c r="AE176" s="114">
        <v>0</v>
      </c>
      <c r="AF176" s="116"/>
      <c r="AG176" s="114">
        <v>0</v>
      </c>
      <c r="AH176" s="114">
        <v>80000</v>
      </c>
      <c r="AI176" s="114">
        <v>0</v>
      </c>
      <c r="AJ176" s="114">
        <v>80000</v>
      </c>
      <c r="AK176" s="113" t="s">
        <v>528</v>
      </c>
      <c r="AL176" s="113" t="s">
        <v>528</v>
      </c>
      <c r="AM176" s="113" t="s">
        <v>530</v>
      </c>
      <c r="AN176" s="113" t="s">
        <v>1290</v>
      </c>
      <c r="AO176" s="114">
        <v>0</v>
      </c>
      <c r="AP176" s="113" t="s">
        <v>532</v>
      </c>
    </row>
    <row r="177" spans="1:42" x14ac:dyDescent="0.25">
      <c r="A177" s="113" t="s">
        <v>1291</v>
      </c>
      <c r="B177" s="114">
        <v>80000</v>
      </c>
      <c r="C177" s="113" t="s">
        <v>516</v>
      </c>
      <c r="D177" s="113" t="s">
        <v>517</v>
      </c>
      <c r="E177" s="113" t="s">
        <v>518</v>
      </c>
      <c r="F177" s="113" t="s">
        <v>519</v>
      </c>
      <c r="G177" s="113" t="s">
        <v>520</v>
      </c>
      <c r="H177" s="113" t="s">
        <v>1291</v>
      </c>
      <c r="I177" s="114">
        <v>80000</v>
      </c>
      <c r="J177" s="113" t="s">
        <v>34</v>
      </c>
      <c r="K177" s="114">
        <v>0</v>
      </c>
      <c r="L177" s="114">
        <v>0</v>
      </c>
      <c r="M177" s="115">
        <v>44375</v>
      </c>
      <c r="N177" s="115">
        <v>44375</v>
      </c>
      <c r="O177" s="115">
        <v>44375</v>
      </c>
      <c r="P177" s="116"/>
      <c r="Q177" s="113" t="s">
        <v>1292</v>
      </c>
      <c r="R177" s="113" t="s">
        <v>1293</v>
      </c>
      <c r="S177" s="113" t="s">
        <v>524</v>
      </c>
      <c r="T177" s="113" t="s">
        <v>1294</v>
      </c>
      <c r="U177" s="114">
        <v>0</v>
      </c>
      <c r="V177" s="115">
        <v>44505</v>
      </c>
      <c r="W177" s="115">
        <v>44505</v>
      </c>
      <c r="X177" s="113" t="s">
        <v>526</v>
      </c>
      <c r="Y177" s="113" t="s">
        <v>527</v>
      </c>
      <c r="Z177" s="113" t="s">
        <v>528</v>
      </c>
      <c r="AA177" s="116"/>
      <c r="AB177" s="116"/>
      <c r="AC177" s="113" t="s">
        <v>528</v>
      </c>
      <c r="AD177" s="113" t="s">
        <v>961</v>
      </c>
      <c r="AE177" s="114">
        <v>0</v>
      </c>
      <c r="AF177" s="116"/>
      <c r="AG177" s="114">
        <v>0</v>
      </c>
      <c r="AH177" s="114">
        <v>80000</v>
      </c>
      <c r="AI177" s="114">
        <v>0</v>
      </c>
      <c r="AJ177" s="114">
        <v>80000</v>
      </c>
      <c r="AK177" s="113" t="s">
        <v>528</v>
      </c>
      <c r="AL177" s="113" t="s">
        <v>528</v>
      </c>
      <c r="AM177" s="113" t="s">
        <v>530</v>
      </c>
      <c r="AN177" s="113" t="s">
        <v>1295</v>
      </c>
      <c r="AO177" s="114">
        <v>0</v>
      </c>
      <c r="AP177" s="113" t="s">
        <v>532</v>
      </c>
    </row>
    <row r="178" spans="1:42" x14ac:dyDescent="0.25">
      <c r="A178" s="113" t="s">
        <v>1296</v>
      </c>
      <c r="B178" s="114">
        <v>80000</v>
      </c>
      <c r="C178" s="113" t="s">
        <v>516</v>
      </c>
      <c r="D178" s="113" t="s">
        <v>517</v>
      </c>
      <c r="E178" s="113" t="s">
        <v>518</v>
      </c>
      <c r="F178" s="113" t="s">
        <v>519</v>
      </c>
      <c r="G178" s="113" t="s">
        <v>520</v>
      </c>
      <c r="H178" s="113" t="s">
        <v>1296</v>
      </c>
      <c r="I178" s="114">
        <v>80000</v>
      </c>
      <c r="J178" s="113" t="s">
        <v>34</v>
      </c>
      <c r="K178" s="114">
        <v>0</v>
      </c>
      <c r="L178" s="114">
        <v>0</v>
      </c>
      <c r="M178" s="115">
        <v>44377</v>
      </c>
      <c r="N178" s="115">
        <v>44377</v>
      </c>
      <c r="O178" s="115">
        <v>44377</v>
      </c>
      <c r="P178" s="116"/>
      <c r="Q178" s="113" t="s">
        <v>813</v>
      </c>
      <c r="R178" s="113" t="s">
        <v>814</v>
      </c>
      <c r="S178" s="113" t="s">
        <v>524</v>
      </c>
      <c r="T178" s="113" t="s">
        <v>1297</v>
      </c>
      <c r="U178" s="114">
        <v>0</v>
      </c>
      <c r="V178" s="115">
        <v>44505</v>
      </c>
      <c r="W178" s="115">
        <v>44505</v>
      </c>
      <c r="X178" s="113" t="s">
        <v>526</v>
      </c>
      <c r="Y178" s="113" t="s">
        <v>527</v>
      </c>
      <c r="Z178" s="113" t="s">
        <v>528</v>
      </c>
      <c r="AA178" s="116"/>
      <c r="AB178" s="116"/>
      <c r="AC178" s="113" t="s">
        <v>528</v>
      </c>
      <c r="AD178" s="113" t="s">
        <v>961</v>
      </c>
      <c r="AE178" s="114">
        <v>0</v>
      </c>
      <c r="AF178" s="116"/>
      <c r="AG178" s="114">
        <v>0</v>
      </c>
      <c r="AH178" s="114">
        <v>80000</v>
      </c>
      <c r="AI178" s="114">
        <v>0</v>
      </c>
      <c r="AJ178" s="114">
        <v>80000</v>
      </c>
      <c r="AK178" s="113" t="s">
        <v>528</v>
      </c>
      <c r="AL178" s="113" t="s">
        <v>528</v>
      </c>
      <c r="AM178" s="113" t="s">
        <v>530</v>
      </c>
      <c r="AN178" s="113" t="s">
        <v>1298</v>
      </c>
      <c r="AO178" s="114">
        <v>0</v>
      </c>
      <c r="AP178" s="113" t="s">
        <v>532</v>
      </c>
    </row>
    <row r="179" spans="1:42" x14ac:dyDescent="0.25">
      <c r="A179" s="113" t="s">
        <v>1299</v>
      </c>
      <c r="B179" s="114">
        <v>80000</v>
      </c>
      <c r="C179" s="113" t="s">
        <v>516</v>
      </c>
      <c r="D179" s="113" t="s">
        <v>517</v>
      </c>
      <c r="E179" s="113" t="s">
        <v>518</v>
      </c>
      <c r="F179" s="113" t="s">
        <v>519</v>
      </c>
      <c r="G179" s="113" t="s">
        <v>520</v>
      </c>
      <c r="H179" s="113" t="s">
        <v>1299</v>
      </c>
      <c r="I179" s="114">
        <v>80000</v>
      </c>
      <c r="J179" s="113" t="s">
        <v>34</v>
      </c>
      <c r="K179" s="114">
        <v>0</v>
      </c>
      <c r="L179" s="114">
        <v>0</v>
      </c>
      <c r="M179" s="115">
        <v>44377</v>
      </c>
      <c r="N179" s="115">
        <v>44377</v>
      </c>
      <c r="O179" s="115">
        <v>44377</v>
      </c>
      <c r="P179" s="116"/>
      <c r="Q179" s="113" t="s">
        <v>817</v>
      </c>
      <c r="R179" s="113" t="s">
        <v>818</v>
      </c>
      <c r="S179" s="113" t="s">
        <v>524</v>
      </c>
      <c r="T179" s="113" t="s">
        <v>1300</v>
      </c>
      <c r="U179" s="114">
        <v>0</v>
      </c>
      <c r="V179" s="115">
        <v>44505</v>
      </c>
      <c r="W179" s="115">
        <v>44505</v>
      </c>
      <c r="X179" s="113" t="s">
        <v>526</v>
      </c>
      <c r="Y179" s="113" t="s">
        <v>527</v>
      </c>
      <c r="Z179" s="113" t="s">
        <v>528</v>
      </c>
      <c r="AA179" s="116"/>
      <c r="AB179" s="116"/>
      <c r="AC179" s="113" t="s">
        <v>528</v>
      </c>
      <c r="AD179" s="113" t="s">
        <v>961</v>
      </c>
      <c r="AE179" s="114">
        <v>0</v>
      </c>
      <c r="AF179" s="116"/>
      <c r="AG179" s="114">
        <v>0</v>
      </c>
      <c r="AH179" s="114">
        <v>80000</v>
      </c>
      <c r="AI179" s="114">
        <v>0</v>
      </c>
      <c r="AJ179" s="114">
        <v>80000</v>
      </c>
      <c r="AK179" s="113" t="s">
        <v>528</v>
      </c>
      <c r="AL179" s="113" t="s">
        <v>528</v>
      </c>
      <c r="AM179" s="113" t="s">
        <v>530</v>
      </c>
      <c r="AN179" s="113" t="s">
        <v>1301</v>
      </c>
      <c r="AO179" s="114">
        <v>0</v>
      </c>
      <c r="AP179" s="113" t="s">
        <v>532</v>
      </c>
    </row>
    <row r="180" spans="1:42" x14ac:dyDescent="0.25">
      <c r="A180" s="113" t="s">
        <v>1302</v>
      </c>
      <c r="B180" s="114">
        <v>80000</v>
      </c>
      <c r="C180" s="113" t="s">
        <v>516</v>
      </c>
      <c r="D180" s="113" t="s">
        <v>517</v>
      </c>
      <c r="E180" s="113" t="s">
        <v>518</v>
      </c>
      <c r="F180" s="113" t="s">
        <v>519</v>
      </c>
      <c r="G180" s="113" t="s">
        <v>520</v>
      </c>
      <c r="H180" s="113" t="s">
        <v>1302</v>
      </c>
      <c r="I180" s="114">
        <v>80000</v>
      </c>
      <c r="J180" s="113" t="s">
        <v>34</v>
      </c>
      <c r="K180" s="114">
        <v>0</v>
      </c>
      <c r="L180" s="114">
        <v>0</v>
      </c>
      <c r="M180" s="115">
        <v>44377</v>
      </c>
      <c r="N180" s="115">
        <v>44377</v>
      </c>
      <c r="O180" s="115">
        <v>44377</v>
      </c>
      <c r="P180" s="116"/>
      <c r="Q180" s="113" t="s">
        <v>1303</v>
      </c>
      <c r="R180" s="113" t="s">
        <v>1304</v>
      </c>
      <c r="S180" s="113" t="s">
        <v>524</v>
      </c>
      <c r="T180" s="113" t="s">
        <v>1305</v>
      </c>
      <c r="U180" s="114">
        <v>0</v>
      </c>
      <c r="V180" s="115">
        <v>44505</v>
      </c>
      <c r="W180" s="115">
        <v>44505</v>
      </c>
      <c r="X180" s="113" t="s">
        <v>526</v>
      </c>
      <c r="Y180" s="113" t="s">
        <v>527</v>
      </c>
      <c r="Z180" s="113" t="s">
        <v>528</v>
      </c>
      <c r="AA180" s="116"/>
      <c r="AB180" s="116"/>
      <c r="AC180" s="113" t="s">
        <v>528</v>
      </c>
      <c r="AD180" s="113" t="s">
        <v>961</v>
      </c>
      <c r="AE180" s="114">
        <v>0</v>
      </c>
      <c r="AF180" s="116"/>
      <c r="AG180" s="114">
        <v>0</v>
      </c>
      <c r="AH180" s="114">
        <v>80000</v>
      </c>
      <c r="AI180" s="114">
        <v>0</v>
      </c>
      <c r="AJ180" s="114">
        <v>80000</v>
      </c>
      <c r="AK180" s="113" t="s">
        <v>528</v>
      </c>
      <c r="AL180" s="113" t="s">
        <v>528</v>
      </c>
      <c r="AM180" s="113" t="s">
        <v>530</v>
      </c>
      <c r="AN180" s="113" t="s">
        <v>1306</v>
      </c>
      <c r="AO180" s="114">
        <v>0</v>
      </c>
      <c r="AP180" s="113" t="s">
        <v>532</v>
      </c>
    </row>
    <row r="181" spans="1:42" x14ac:dyDescent="0.25">
      <c r="A181" s="113" t="s">
        <v>1307</v>
      </c>
      <c r="B181" s="114">
        <v>80000</v>
      </c>
      <c r="C181" s="113" t="s">
        <v>516</v>
      </c>
      <c r="D181" s="113" t="s">
        <v>517</v>
      </c>
      <c r="E181" s="113" t="s">
        <v>518</v>
      </c>
      <c r="F181" s="113" t="s">
        <v>519</v>
      </c>
      <c r="G181" s="113" t="s">
        <v>520</v>
      </c>
      <c r="H181" s="113" t="s">
        <v>1307</v>
      </c>
      <c r="I181" s="114">
        <v>80000</v>
      </c>
      <c r="J181" s="113" t="s">
        <v>34</v>
      </c>
      <c r="K181" s="114">
        <v>0</v>
      </c>
      <c r="L181" s="114">
        <v>0</v>
      </c>
      <c r="M181" s="115">
        <v>44378</v>
      </c>
      <c r="N181" s="115">
        <v>44378</v>
      </c>
      <c r="O181" s="115">
        <v>44378</v>
      </c>
      <c r="P181" s="116"/>
      <c r="Q181" s="113" t="s">
        <v>837</v>
      </c>
      <c r="R181" s="113" t="s">
        <v>838</v>
      </c>
      <c r="S181" s="113" t="s">
        <v>524</v>
      </c>
      <c r="T181" s="113" t="s">
        <v>1308</v>
      </c>
      <c r="U181" s="114">
        <v>0</v>
      </c>
      <c r="V181" s="115">
        <v>44505</v>
      </c>
      <c r="W181" s="115">
        <v>44505</v>
      </c>
      <c r="X181" s="113" t="s">
        <v>526</v>
      </c>
      <c r="Y181" s="113" t="s">
        <v>527</v>
      </c>
      <c r="Z181" s="113" t="s">
        <v>528</v>
      </c>
      <c r="AA181" s="116"/>
      <c r="AB181" s="116"/>
      <c r="AC181" s="113" t="s">
        <v>528</v>
      </c>
      <c r="AD181" s="113" t="s">
        <v>542</v>
      </c>
      <c r="AE181" s="114">
        <v>0</v>
      </c>
      <c r="AF181" s="116"/>
      <c r="AG181" s="114">
        <v>0</v>
      </c>
      <c r="AH181" s="114">
        <v>80000</v>
      </c>
      <c r="AI181" s="114">
        <v>0</v>
      </c>
      <c r="AJ181" s="114">
        <v>80000</v>
      </c>
      <c r="AK181" s="113" t="s">
        <v>528</v>
      </c>
      <c r="AL181" s="113" t="s">
        <v>528</v>
      </c>
      <c r="AM181" s="113" t="s">
        <v>530</v>
      </c>
      <c r="AN181" s="113" t="s">
        <v>1309</v>
      </c>
      <c r="AO181" s="114">
        <v>0</v>
      </c>
      <c r="AP181" s="113" t="s">
        <v>532</v>
      </c>
    </row>
    <row r="182" spans="1:42" x14ac:dyDescent="0.25">
      <c r="A182" s="113" t="s">
        <v>1310</v>
      </c>
      <c r="B182" s="114">
        <v>80000</v>
      </c>
      <c r="C182" s="113" t="s">
        <v>516</v>
      </c>
      <c r="D182" s="113" t="s">
        <v>517</v>
      </c>
      <c r="E182" s="113" t="s">
        <v>518</v>
      </c>
      <c r="F182" s="113" t="s">
        <v>519</v>
      </c>
      <c r="G182" s="113" t="s">
        <v>520</v>
      </c>
      <c r="H182" s="113" t="s">
        <v>1310</v>
      </c>
      <c r="I182" s="114">
        <v>80000</v>
      </c>
      <c r="J182" s="113" t="s">
        <v>34</v>
      </c>
      <c r="K182" s="114">
        <v>0</v>
      </c>
      <c r="L182" s="114">
        <v>0</v>
      </c>
      <c r="M182" s="115">
        <v>44379</v>
      </c>
      <c r="N182" s="115">
        <v>44379</v>
      </c>
      <c r="O182" s="115">
        <v>44379</v>
      </c>
      <c r="P182" s="116"/>
      <c r="Q182" s="113" t="s">
        <v>1311</v>
      </c>
      <c r="R182" s="113" t="s">
        <v>1312</v>
      </c>
      <c r="S182" s="113" t="s">
        <v>524</v>
      </c>
      <c r="T182" s="113" t="s">
        <v>1313</v>
      </c>
      <c r="U182" s="114">
        <v>0</v>
      </c>
      <c r="V182" s="115">
        <v>44505</v>
      </c>
      <c r="W182" s="115">
        <v>44505</v>
      </c>
      <c r="X182" s="113" t="s">
        <v>526</v>
      </c>
      <c r="Y182" s="113" t="s">
        <v>527</v>
      </c>
      <c r="Z182" s="113" t="s">
        <v>528</v>
      </c>
      <c r="AA182" s="116"/>
      <c r="AB182" s="116"/>
      <c r="AC182" s="113" t="s">
        <v>528</v>
      </c>
      <c r="AD182" s="113" t="s">
        <v>542</v>
      </c>
      <c r="AE182" s="114">
        <v>0</v>
      </c>
      <c r="AF182" s="116"/>
      <c r="AG182" s="114">
        <v>0</v>
      </c>
      <c r="AH182" s="114">
        <v>80000</v>
      </c>
      <c r="AI182" s="114">
        <v>0</v>
      </c>
      <c r="AJ182" s="114">
        <v>80000</v>
      </c>
      <c r="AK182" s="113" t="s">
        <v>528</v>
      </c>
      <c r="AL182" s="113" t="s">
        <v>528</v>
      </c>
      <c r="AM182" s="113" t="s">
        <v>530</v>
      </c>
      <c r="AN182" s="113" t="s">
        <v>1314</v>
      </c>
      <c r="AO182" s="114">
        <v>0</v>
      </c>
      <c r="AP182" s="113" t="s">
        <v>532</v>
      </c>
    </row>
    <row r="183" spans="1:42" x14ac:dyDescent="0.25">
      <c r="A183" s="113" t="s">
        <v>1315</v>
      </c>
      <c r="B183" s="114">
        <v>80000</v>
      </c>
      <c r="C183" s="113" t="s">
        <v>516</v>
      </c>
      <c r="D183" s="113" t="s">
        <v>517</v>
      </c>
      <c r="E183" s="113" t="s">
        <v>518</v>
      </c>
      <c r="F183" s="113" t="s">
        <v>519</v>
      </c>
      <c r="G183" s="113" t="s">
        <v>520</v>
      </c>
      <c r="H183" s="113" t="s">
        <v>1315</v>
      </c>
      <c r="I183" s="114">
        <v>80000</v>
      </c>
      <c r="J183" s="113" t="s">
        <v>34</v>
      </c>
      <c r="K183" s="114">
        <v>0</v>
      </c>
      <c r="L183" s="114">
        <v>0</v>
      </c>
      <c r="M183" s="115">
        <v>44379</v>
      </c>
      <c r="N183" s="115">
        <v>44379</v>
      </c>
      <c r="O183" s="115">
        <v>44379</v>
      </c>
      <c r="P183" s="116"/>
      <c r="Q183" s="113" t="s">
        <v>683</v>
      </c>
      <c r="R183" s="113" t="s">
        <v>684</v>
      </c>
      <c r="S183" s="113" t="s">
        <v>524</v>
      </c>
      <c r="T183" s="113" t="s">
        <v>1316</v>
      </c>
      <c r="U183" s="114">
        <v>0</v>
      </c>
      <c r="V183" s="115">
        <v>44505</v>
      </c>
      <c r="W183" s="115">
        <v>44505</v>
      </c>
      <c r="X183" s="113" t="s">
        <v>526</v>
      </c>
      <c r="Y183" s="113" t="s">
        <v>527</v>
      </c>
      <c r="Z183" s="113" t="s">
        <v>528</v>
      </c>
      <c r="AA183" s="116"/>
      <c r="AB183" s="116"/>
      <c r="AC183" s="113" t="s">
        <v>528</v>
      </c>
      <c r="AD183" s="113" t="s">
        <v>542</v>
      </c>
      <c r="AE183" s="114">
        <v>0</v>
      </c>
      <c r="AF183" s="116"/>
      <c r="AG183" s="114">
        <v>0</v>
      </c>
      <c r="AH183" s="114">
        <v>80000</v>
      </c>
      <c r="AI183" s="114">
        <v>0</v>
      </c>
      <c r="AJ183" s="114">
        <v>80000</v>
      </c>
      <c r="AK183" s="113" t="s">
        <v>528</v>
      </c>
      <c r="AL183" s="113" t="s">
        <v>528</v>
      </c>
      <c r="AM183" s="113" t="s">
        <v>530</v>
      </c>
      <c r="AN183" s="113" t="s">
        <v>1317</v>
      </c>
      <c r="AO183" s="114">
        <v>0</v>
      </c>
      <c r="AP183" s="113" t="s">
        <v>532</v>
      </c>
    </row>
    <row r="184" spans="1:42" x14ac:dyDescent="0.25">
      <c r="A184" s="113" t="s">
        <v>1318</v>
      </c>
      <c r="B184" s="114">
        <v>80000</v>
      </c>
      <c r="C184" s="113" t="s">
        <v>516</v>
      </c>
      <c r="D184" s="113" t="s">
        <v>517</v>
      </c>
      <c r="E184" s="113" t="s">
        <v>518</v>
      </c>
      <c r="F184" s="113" t="s">
        <v>519</v>
      </c>
      <c r="G184" s="113" t="s">
        <v>520</v>
      </c>
      <c r="H184" s="113" t="s">
        <v>1318</v>
      </c>
      <c r="I184" s="114">
        <v>80000</v>
      </c>
      <c r="J184" s="113" t="s">
        <v>34</v>
      </c>
      <c r="K184" s="114">
        <v>0</v>
      </c>
      <c r="L184" s="114">
        <v>0</v>
      </c>
      <c r="M184" s="115">
        <v>44383</v>
      </c>
      <c r="N184" s="115">
        <v>44371</v>
      </c>
      <c r="O184" s="115">
        <v>44371</v>
      </c>
      <c r="P184" s="116"/>
      <c r="Q184" s="113" t="s">
        <v>1234</v>
      </c>
      <c r="R184" s="113" t="s">
        <v>1235</v>
      </c>
      <c r="S184" s="113" t="s">
        <v>524</v>
      </c>
      <c r="T184" s="113" t="s">
        <v>525</v>
      </c>
      <c r="U184" s="114">
        <v>0</v>
      </c>
      <c r="V184" s="115">
        <v>44595</v>
      </c>
      <c r="W184" s="115">
        <v>44595</v>
      </c>
      <c r="X184" s="113" t="s">
        <v>526</v>
      </c>
      <c r="Y184" s="113" t="s">
        <v>527</v>
      </c>
      <c r="Z184" s="113" t="s">
        <v>528</v>
      </c>
      <c r="AA184" s="116"/>
      <c r="AB184" s="116"/>
      <c r="AC184" s="113" t="s">
        <v>528</v>
      </c>
      <c r="AD184" s="113" t="s">
        <v>1319</v>
      </c>
      <c r="AE184" s="114">
        <v>0</v>
      </c>
      <c r="AF184" s="116"/>
      <c r="AG184" s="114">
        <v>0</v>
      </c>
      <c r="AH184" s="114">
        <v>80000</v>
      </c>
      <c r="AI184" s="114">
        <v>0</v>
      </c>
      <c r="AJ184" s="114">
        <v>80000</v>
      </c>
      <c r="AK184" s="113" t="s">
        <v>528</v>
      </c>
      <c r="AL184" s="113" t="s">
        <v>528</v>
      </c>
      <c r="AM184" s="113" t="s">
        <v>530</v>
      </c>
      <c r="AN184" s="113" t="s">
        <v>1320</v>
      </c>
      <c r="AO184" s="114">
        <v>0</v>
      </c>
      <c r="AP184" s="113" t="s">
        <v>532</v>
      </c>
    </row>
    <row r="185" spans="1:42" x14ac:dyDescent="0.25">
      <c r="A185" s="113" t="s">
        <v>1321</v>
      </c>
      <c r="B185" s="114">
        <v>80000</v>
      </c>
      <c r="C185" s="113" t="s">
        <v>516</v>
      </c>
      <c r="D185" s="113" t="s">
        <v>517</v>
      </c>
      <c r="E185" s="113" t="s">
        <v>518</v>
      </c>
      <c r="F185" s="113" t="s">
        <v>519</v>
      </c>
      <c r="G185" s="113" t="s">
        <v>520</v>
      </c>
      <c r="H185" s="113" t="s">
        <v>1321</v>
      </c>
      <c r="I185" s="114">
        <v>80000</v>
      </c>
      <c r="J185" s="113" t="s">
        <v>34</v>
      </c>
      <c r="K185" s="114">
        <v>0</v>
      </c>
      <c r="L185" s="114">
        <v>0</v>
      </c>
      <c r="M185" s="115">
        <v>44383</v>
      </c>
      <c r="N185" s="115">
        <v>44383</v>
      </c>
      <c r="O185" s="115">
        <v>44383</v>
      </c>
      <c r="P185" s="116"/>
      <c r="Q185" s="113" t="s">
        <v>1322</v>
      </c>
      <c r="R185" s="113" t="s">
        <v>1323</v>
      </c>
      <c r="S185" s="113" t="s">
        <v>524</v>
      </c>
      <c r="T185" s="113" t="s">
        <v>1324</v>
      </c>
      <c r="U185" s="114">
        <v>0</v>
      </c>
      <c r="V185" s="115">
        <v>44505</v>
      </c>
      <c r="W185" s="115">
        <v>44505</v>
      </c>
      <c r="X185" s="113" t="s">
        <v>526</v>
      </c>
      <c r="Y185" s="113" t="s">
        <v>527</v>
      </c>
      <c r="Z185" s="113" t="s">
        <v>528</v>
      </c>
      <c r="AA185" s="116"/>
      <c r="AB185" s="116"/>
      <c r="AC185" s="113" t="s">
        <v>528</v>
      </c>
      <c r="AD185" s="113" t="s">
        <v>542</v>
      </c>
      <c r="AE185" s="114">
        <v>0</v>
      </c>
      <c r="AF185" s="116"/>
      <c r="AG185" s="114">
        <v>0</v>
      </c>
      <c r="AH185" s="114">
        <v>80000</v>
      </c>
      <c r="AI185" s="114">
        <v>0</v>
      </c>
      <c r="AJ185" s="114">
        <v>80000</v>
      </c>
      <c r="AK185" s="113" t="s">
        <v>528</v>
      </c>
      <c r="AL185" s="113" t="s">
        <v>528</v>
      </c>
      <c r="AM185" s="113" t="s">
        <v>530</v>
      </c>
      <c r="AN185" s="113" t="s">
        <v>1325</v>
      </c>
      <c r="AO185" s="114">
        <v>0</v>
      </c>
      <c r="AP185" s="113" t="s">
        <v>532</v>
      </c>
    </row>
    <row r="186" spans="1:42" x14ac:dyDescent="0.25">
      <c r="A186" s="113" t="s">
        <v>1326</v>
      </c>
      <c r="B186" s="114">
        <v>80000</v>
      </c>
      <c r="C186" s="113" t="s">
        <v>516</v>
      </c>
      <c r="D186" s="113" t="s">
        <v>517</v>
      </c>
      <c r="E186" s="113" t="s">
        <v>518</v>
      </c>
      <c r="F186" s="113" t="s">
        <v>519</v>
      </c>
      <c r="G186" s="113" t="s">
        <v>520</v>
      </c>
      <c r="H186" s="113" t="s">
        <v>1326</v>
      </c>
      <c r="I186" s="114">
        <v>80000</v>
      </c>
      <c r="J186" s="113" t="s">
        <v>34</v>
      </c>
      <c r="K186" s="114">
        <v>0</v>
      </c>
      <c r="L186" s="114">
        <v>0</v>
      </c>
      <c r="M186" s="115">
        <v>44383</v>
      </c>
      <c r="N186" s="115">
        <v>44383</v>
      </c>
      <c r="O186" s="115">
        <v>44383</v>
      </c>
      <c r="P186" s="116"/>
      <c r="Q186" s="113" t="s">
        <v>602</v>
      </c>
      <c r="R186" s="113" t="s">
        <v>603</v>
      </c>
      <c r="S186" s="113" t="s">
        <v>524</v>
      </c>
      <c r="T186" s="113" t="s">
        <v>1327</v>
      </c>
      <c r="U186" s="114">
        <v>0</v>
      </c>
      <c r="V186" s="115">
        <v>44505</v>
      </c>
      <c r="W186" s="115">
        <v>44505</v>
      </c>
      <c r="X186" s="113" t="s">
        <v>526</v>
      </c>
      <c r="Y186" s="113" t="s">
        <v>527</v>
      </c>
      <c r="Z186" s="113" t="s">
        <v>528</v>
      </c>
      <c r="AA186" s="116"/>
      <c r="AB186" s="116"/>
      <c r="AC186" s="113" t="s">
        <v>528</v>
      </c>
      <c r="AD186" s="113" t="s">
        <v>542</v>
      </c>
      <c r="AE186" s="114">
        <v>0</v>
      </c>
      <c r="AF186" s="116"/>
      <c r="AG186" s="114">
        <v>0</v>
      </c>
      <c r="AH186" s="114">
        <v>80000</v>
      </c>
      <c r="AI186" s="114">
        <v>0</v>
      </c>
      <c r="AJ186" s="114">
        <v>80000</v>
      </c>
      <c r="AK186" s="113" t="s">
        <v>528</v>
      </c>
      <c r="AL186" s="113" t="s">
        <v>528</v>
      </c>
      <c r="AM186" s="113" t="s">
        <v>530</v>
      </c>
      <c r="AN186" s="113" t="s">
        <v>1328</v>
      </c>
      <c r="AO186" s="114">
        <v>0</v>
      </c>
      <c r="AP186" s="113" t="s">
        <v>532</v>
      </c>
    </row>
    <row r="187" spans="1:42" x14ac:dyDescent="0.25">
      <c r="A187" s="113" t="s">
        <v>1329</v>
      </c>
      <c r="B187" s="114">
        <v>80000</v>
      </c>
      <c r="C187" s="113" t="s">
        <v>516</v>
      </c>
      <c r="D187" s="113" t="s">
        <v>517</v>
      </c>
      <c r="E187" s="113" t="s">
        <v>518</v>
      </c>
      <c r="F187" s="113" t="s">
        <v>519</v>
      </c>
      <c r="G187" s="113" t="s">
        <v>520</v>
      </c>
      <c r="H187" s="113" t="s">
        <v>1329</v>
      </c>
      <c r="I187" s="114">
        <v>80000</v>
      </c>
      <c r="J187" s="113" t="s">
        <v>34</v>
      </c>
      <c r="K187" s="114">
        <v>0</v>
      </c>
      <c r="L187" s="114">
        <v>0</v>
      </c>
      <c r="M187" s="115">
        <v>44384</v>
      </c>
      <c r="N187" s="115">
        <v>44384</v>
      </c>
      <c r="O187" s="115">
        <v>44384</v>
      </c>
      <c r="P187" s="116"/>
      <c r="Q187" s="113" t="s">
        <v>1330</v>
      </c>
      <c r="R187" s="113" t="s">
        <v>1331</v>
      </c>
      <c r="S187" s="113" t="s">
        <v>524</v>
      </c>
      <c r="T187" s="113" t="s">
        <v>1332</v>
      </c>
      <c r="U187" s="114">
        <v>0</v>
      </c>
      <c r="V187" s="115">
        <v>44505</v>
      </c>
      <c r="W187" s="115">
        <v>44505</v>
      </c>
      <c r="X187" s="113" t="s">
        <v>526</v>
      </c>
      <c r="Y187" s="113" t="s">
        <v>527</v>
      </c>
      <c r="Z187" s="113" t="s">
        <v>528</v>
      </c>
      <c r="AA187" s="116"/>
      <c r="AB187" s="116"/>
      <c r="AC187" s="113" t="s">
        <v>528</v>
      </c>
      <c r="AD187" s="113" t="s">
        <v>542</v>
      </c>
      <c r="AE187" s="114">
        <v>0</v>
      </c>
      <c r="AF187" s="116"/>
      <c r="AG187" s="114">
        <v>0</v>
      </c>
      <c r="AH187" s="114">
        <v>80000</v>
      </c>
      <c r="AI187" s="114">
        <v>0</v>
      </c>
      <c r="AJ187" s="114">
        <v>80000</v>
      </c>
      <c r="AK187" s="113" t="s">
        <v>528</v>
      </c>
      <c r="AL187" s="113" t="s">
        <v>528</v>
      </c>
      <c r="AM187" s="113" t="s">
        <v>530</v>
      </c>
      <c r="AN187" s="113" t="s">
        <v>1333</v>
      </c>
      <c r="AO187" s="114">
        <v>0</v>
      </c>
      <c r="AP187" s="113" t="s">
        <v>532</v>
      </c>
    </row>
    <row r="188" spans="1:42" x14ac:dyDescent="0.25">
      <c r="A188" s="113" t="s">
        <v>1334</v>
      </c>
      <c r="B188" s="114">
        <v>80000</v>
      </c>
      <c r="C188" s="113" t="s">
        <v>516</v>
      </c>
      <c r="D188" s="113" t="s">
        <v>517</v>
      </c>
      <c r="E188" s="113" t="s">
        <v>518</v>
      </c>
      <c r="F188" s="113" t="s">
        <v>519</v>
      </c>
      <c r="G188" s="113" t="s">
        <v>520</v>
      </c>
      <c r="H188" s="113" t="s">
        <v>1334</v>
      </c>
      <c r="I188" s="114">
        <v>80000</v>
      </c>
      <c r="J188" s="113" t="s">
        <v>34</v>
      </c>
      <c r="K188" s="114">
        <v>0</v>
      </c>
      <c r="L188" s="114">
        <v>0</v>
      </c>
      <c r="M188" s="115">
        <v>44384</v>
      </c>
      <c r="N188" s="115">
        <v>44384</v>
      </c>
      <c r="O188" s="115">
        <v>44384</v>
      </c>
      <c r="P188" s="116"/>
      <c r="Q188" s="113" t="s">
        <v>1335</v>
      </c>
      <c r="R188" s="113" t="s">
        <v>1336</v>
      </c>
      <c r="S188" s="113" t="s">
        <v>524</v>
      </c>
      <c r="T188" s="113" t="s">
        <v>1337</v>
      </c>
      <c r="U188" s="114">
        <v>0</v>
      </c>
      <c r="V188" s="115">
        <v>44505</v>
      </c>
      <c r="W188" s="115">
        <v>44505</v>
      </c>
      <c r="X188" s="113" t="s">
        <v>526</v>
      </c>
      <c r="Y188" s="113" t="s">
        <v>527</v>
      </c>
      <c r="Z188" s="113" t="s">
        <v>528</v>
      </c>
      <c r="AA188" s="116"/>
      <c r="AB188" s="116"/>
      <c r="AC188" s="113" t="s">
        <v>528</v>
      </c>
      <c r="AD188" s="113" t="s">
        <v>542</v>
      </c>
      <c r="AE188" s="114">
        <v>0</v>
      </c>
      <c r="AF188" s="116"/>
      <c r="AG188" s="114">
        <v>0</v>
      </c>
      <c r="AH188" s="114">
        <v>80000</v>
      </c>
      <c r="AI188" s="114">
        <v>0</v>
      </c>
      <c r="AJ188" s="114">
        <v>80000</v>
      </c>
      <c r="AK188" s="113" t="s">
        <v>528</v>
      </c>
      <c r="AL188" s="113" t="s">
        <v>528</v>
      </c>
      <c r="AM188" s="113" t="s">
        <v>530</v>
      </c>
      <c r="AN188" s="113" t="s">
        <v>1338</v>
      </c>
      <c r="AO188" s="114">
        <v>0</v>
      </c>
      <c r="AP188" s="113" t="s">
        <v>532</v>
      </c>
    </row>
    <row r="189" spans="1:42" x14ac:dyDescent="0.25">
      <c r="A189" s="113" t="s">
        <v>1339</v>
      </c>
      <c r="B189" s="114">
        <v>80000</v>
      </c>
      <c r="C189" s="113" t="s">
        <v>516</v>
      </c>
      <c r="D189" s="113" t="s">
        <v>517</v>
      </c>
      <c r="E189" s="113" t="s">
        <v>518</v>
      </c>
      <c r="F189" s="113" t="s">
        <v>519</v>
      </c>
      <c r="G189" s="113" t="s">
        <v>520</v>
      </c>
      <c r="H189" s="113" t="s">
        <v>1339</v>
      </c>
      <c r="I189" s="114">
        <v>80000</v>
      </c>
      <c r="J189" s="113" t="s">
        <v>34</v>
      </c>
      <c r="K189" s="114">
        <v>0</v>
      </c>
      <c r="L189" s="114">
        <v>0</v>
      </c>
      <c r="M189" s="115">
        <v>44385</v>
      </c>
      <c r="N189" s="115">
        <v>44385</v>
      </c>
      <c r="O189" s="115">
        <v>44385</v>
      </c>
      <c r="P189" s="116"/>
      <c r="Q189" s="113" t="s">
        <v>1340</v>
      </c>
      <c r="R189" s="113" t="s">
        <v>1341</v>
      </c>
      <c r="S189" s="113" t="s">
        <v>524</v>
      </c>
      <c r="T189" s="113" t="s">
        <v>1342</v>
      </c>
      <c r="U189" s="114">
        <v>0</v>
      </c>
      <c r="V189" s="115">
        <v>44505</v>
      </c>
      <c r="W189" s="115">
        <v>44505</v>
      </c>
      <c r="X189" s="113" t="s">
        <v>526</v>
      </c>
      <c r="Y189" s="113" t="s">
        <v>527</v>
      </c>
      <c r="Z189" s="113" t="s">
        <v>528</v>
      </c>
      <c r="AA189" s="116"/>
      <c r="AB189" s="116"/>
      <c r="AC189" s="113" t="s">
        <v>528</v>
      </c>
      <c r="AD189" s="113" t="s">
        <v>542</v>
      </c>
      <c r="AE189" s="114">
        <v>0</v>
      </c>
      <c r="AF189" s="116"/>
      <c r="AG189" s="114">
        <v>0</v>
      </c>
      <c r="AH189" s="114">
        <v>80000</v>
      </c>
      <c r="AI189" s="114">
        <v>0</v>
      </c>
      <c r="AJ189" s="114">
        <v>80000</v>
      </c>
      <c r="AK189" s="113" t="s">
        <v>528</v>
      </c>
      <c r="AL189" s="113" t="s">
        <v>528</v>
      </c>
      <c r="AM189" s="113" t="s">
        <v>530</v>
      </c>
      <c r="AN189" s="113" t="s">
        <v>1343</v>
      </c>
      <c r="AO189" s="114">
        <v>0</v>
      </c>
      <c r="AP189" s="113" t="s">
        <v>532</v>
      </c>
    </row>
    <row r="190" spans="1:42" x14ac:dyDescent="0.25">
      <c r="A190" s="113" t="s">
        <v>1344</v>
      </c>
      <c r="B190" s="114">
        <v>80000</v>
      </c>
      <c r="C190" s="113" t="s">
        <v>516</v>
      </c>
      <c r="D190" s="113" t="s">
        <v>517</v>
      </c>
      <c r="E190" s="113" t="s">
        <v>518</v>
      </c>
      <c r="F190" s="113" t="s">
        <v>519</v>
      </c>
      <c r="G190" s="113" t="s">
        <v>520</v>
      </c>
      <c r="H190" s="113" t="s">
        <v>1344</v>
      </c>
      <c r="I190" s="114">
        <v>80000</v>
      </c>
      <c r="J190" s="113" t="s">
        <v>34</v>
      </c>
      <c r="K190" s="114">
        <v>0</v>
      </c>
      <c r="L190" s="114">
        <v>0</v>
      </c>
      <c r="M190" s="115">
        <v>44386</v>
      </c>
      <c r="N190" s="115">
        <v>44386</v>
      </c>
      <c r="O190" s="115">
        <v>44386</v>
      </c>
      <c r="P190" s="116"/>
      <c r="Q190" s="113" t="s">
        <v>1345</v>
      </c>
      <c r="R190" s="113" t="s">
        <v>1346</v>
      </c>
      <c r="S190" s="113" t="s">
        <v>524</v>
      </c>
      <c r="T190" s="113" t="s">
        <v>1347</v>
      </c>
      <c r="U190" s="114">
        <v>0</v>
      </c>
      <c r="V190" s="115">
        <v>44505</v>
      </c>
      <c r="W190" s="115">
        <v>44505</v>
      </c>
      <c r="X190" s="113" t="s">
        <v>526</v>
      </c>
      <c r="Y190" s="113" t="s">
        <v>527</v>
      </c>
      <c r="Z190" s="113" t="s">
        <v>528</v>
      </c>
      <c r="AA190" s="116"/>
      <c r="AB190" s="116"/>
      <c r="AC190" s="113" t="s">
        <v>528</v>
      </c>
      <c r="AD190" s="113" t="s">
        <v>542</v>
      </c>
      <c r="AE190" s="114">
        <v>0</v>
      </c>
      <c r="AF190" s="116"/>
      <c r="AG190" s="114">
        <v>0</v>
      </c>
      <c r="AH190" s="114">
        <v>80000</v>
      </c>
      <c r="AI190" s="114">
        <v>0</v>
      </c>
      <c r="AJ190" s="114">
        <v>80000</v>
      </c>
      <c r="AK190" s="113" t="s">
        <v>528</v>
      </c>
      <c r="AL190" s="113" t="s">
        <v>528</v>
      </c>
      <c r="AM190" s="113" t="s">
        <v>530</v>
      </c>
      <c r="AN190" s="113" t="s">
        <v>1348</v>
      </c>
      <c r="AO190" s="114">
        <v>0</v>
      </c>
      <c r="AP190" s="113" t="s">
        <v>532</v>
      </c>
    </row>
    <row r="191" spans="1:42" x14ac:dyDescent="0.25">
      <c r="A191" s="113" t="s">
        <v>1349</v>
      </c>
      <c r="B191" s="114">
        <v>80000</v>
      </c>
      <c r="C191" s="113" t="s">
        <v>516</v>
      </c>
      <c r="D191" s="113" t="s">
        <v>517</v>
      </c>
      <c r="E191" s="113" t="s">
        <v>518</v>
      </c>
      <c r="F191" s="113" t="s">
        <v>519</v>
      </c>
      <c r="G191" s="113" t="s">
        <v>520</v>
      </c>
      <c r="H191" s="113" t="s">
        <v>1349</v>
      </c>
      <c r="I191" s="114">
        <v>80000</v>
      </c>
      <c r="J191" s="113" t="s">
        <v>34</v>
      </c>
      <c r="K191" s="114">
        <v>0</v>
      </c>
      <c r="L191" s="114">
        <v>0</v>
      </c>
      <c r="M191" s="115">
        <v>44389</v>
      </c>
      <c r="N191" s="115">
        <v>44389</v>
      </c>
      <c r="O191" s="115">
        <v>44389</v>
      </c>
      <c r="P191" s="116"/>
      <c r="Q191" s="113" t="s">
        <v>1350</v>
      </c>
      <c r="R191" s="113" t="s">
        <v>1351</v>
      </c>
      <c r="S191" s="113" t="s">
        <v>524</v>
      </c>
      <c r="T191" s="113" t="s">
        <v>1352</v>
      </c>
      <c r="U191" s="114">
        <v>0</v>
      </c>
      <c r="V191" s="115">
        <v>44505</v>
      </c>
      <c r="W191" s="115">
        <v>44505</v>
      </c>
      <c r="X191" s="113" t="s">
        <v>526</v>
      </c>
      <c r="Y191" s="113" t="s">
        <v>527</v>
      </c>
      <c r="Z191" s="113" t="s">
        <v>528</v>
      </c>
      <c r="AA191" s="116"/>
      <c r="AB191" s="116"/>
      <c r="AC191" s="113" t="s">
        <v>528</v>
      </c>
      <c r="AD191" s="113" t="s">
        <v>542</v>
      </c>
      <c r="AE191" s="114">
        <v>0</v>
      </c>
      <c r="AF191" s="116"/>
      <c r="AG191" s="114">
        <v>0</v>
      </c>
      <c r="AH191" s="114">
        <v>80000</v>
      </c>
      <c r="AI191" s="114">
        <v>0</v>
      </c>
      <c r="AJ191" s="114">
        <v>80000</v>
      </c>
      <c r="AK191" s="113" t="s">
        <v>528</v>
      </c>
      <c r="AL191" s="113" t="s">
        <v>528</v>
      </c>
      <c r="AM191" s="113" t="s">
        <v>530</v>
      </c>
      <c r="AN191" s="113" t="s">
        <v>1353</v>
      </c>
      <c r="AO191" s="114">
        <v>0</v>
      </c>
      <c r="AP191" s="113" t="s">
        <v>532</v>
      </c>
    </row>
    <row r="192" spans="1:42" x14ac:dyDescent="0.25">
      <c r="A192" s="113" t="s">
        <v>1354</v>
      </c>
      <c r="B192" s="114">
        <v>80000</v>
      </c>
      <c r="C192" s="113" t="s">
        <v>516</v>
      </c>
      <c r="D192" s="113" t="s">
        <v>517</v>
      </c>
      <c r="E192" s="113" t="s">
        <v>518</v>
      </c>
      <c r="F192" s="113" t="s">
        <v>519</v>
      </c>
      <c r="G192" s="113" t="s">
        <v>520</v>
      </c>
      <c r="H192" s="113" t="s">
        <v>1354</v>
      </c>
      <c r="I192" s="114">
        <v>80000</v>
      </c>
      <c r="J192" s="113" t="s">
        <v>34</v>
      </c>
      <c r="K192" s="114">
        <v>0</v>
      </c>
      <c r="L192" s="114">
        <v>0</v>
      </c>
      <c r="M192" s="115">
        <v>44391</v>
      </c>
      <c r="N192" s="115">
        <v>44391</v>
      </c>
      <c r="O192" s="115">
        <v>44391</v>
      </c>
      <c r="P192" s="116"/>
      <c r="Q192" s="113" t="s">
        <v>1355</v>
      </c>
      <c r="R192" s="113" t="s">
        <v>1356</v>
      </c>
      <c r="S192" s="113" t="s">
        <v>524</v>
      </c>
      <c r="T192" s="113" t="s">
        <v>1357</v>
      </c>
      <c r="U192" s="114">
        <v>0</v>
      </c>
      <c r="V192" s="115">
        <v>44505</v>
      </c>
      <c r="W192" s="115">
        <v>44505</v>
      </c>
      <c r="X192" s="113" t="s">
        <v>526</v>
      </c>
      <c r="Y192" s="113" t="s">
        <v>527</v>
      </c>
      <c r="Z192" s="113" t="s">
        <v>528</v>
      </c>
      <c r="AA192" s="116"/>
      <c r="AB192" s="116"/>
      <c r="AC192" s="113" t="s">
        <v>528</v>
      </c>
      <c r="AD192" s="113" t="s">
        <v>542</v>
      </c>
      <c r="AE192" s="114">
        <v>0</v>
      </c>
      <c r="AF192" s="116"/>
      <c r="AG192" s="114">
        <v>0</v>
      </c>
      <c r="AH192" s="114">
        <v>80000</v>
      </c>
      <c r="AI192" s="114">
        <v>0</v>
      </c>
      <c r="AJ192" s="114">
        <v>80000</v>
      </c>
      <c r="AK192" s="113" t="s">
        <v>528</v>
      </c>
      <c r="AL192" s="113" t="s">
        <v>528</v>
      </c>
      <c r="AM192" s="113" t="s">
        <v>530</v>
      </c>
      <c r="AN192" s="113" t="s">
        <v>1358</v>
      </c>
      <c r="AO192" s="114">
        <v>0</v>
      </c>
      <c r="AP192" s="113" t="s">
        <v>532</v>
      </c>
    </row>
    <row r="193" spans="1:42" x14ac:dyDescent="0.25">
      <c r="A193" s="113" t="s">
        <v>1359</v>
      </c>
      <c r="B193" s="114">
        <v>80000</v>
      </c>
      <c r="C193" s="113" t="s">
        <v>516</v>
      </c>
      <c r="D193" s="113" t="s">
        <v>517</v>
      </c>
      <c r="E193" s="113" t="s">
        <v>518</v>
      </c>
      <c r="F193" s="113" t="s">
        <v>519</v>
      </c>
      <c r="G193" s="113" t="s">
        <v>520</v>
      </c>
      <c r="H193" s="113" t="s">
        <v>1359</v>
      </c>
      <c r="I193" s="114">
        <v>80000</v>
      </c>
      <c r="J193" s="113" t="s">
        <v>34</v>
      </c>
      <c r="K193" s="114">
        <v>0</v>
      </c>
      <c r="L193" s="114">
        <v>0</v>
      </c>
      <c r="M193" s="115">
        <v>44391</v>
      </c>
      <c r="N193" s="115">
        <v>44391</v>
      </c>
      <c r="O193" s="115">
        <v>44391</v>
      </c>
      <c r="P193" s="116"/>
      <c r="Q193" s="113" t="s">
        <v>1360</v>
      </c>
      <c r="R193" s="113" t="s">
        <v>1361</v>
      </c>
      <c r="S193" s="113" t="s">
        <v>524</v>
      </c>
      <c r="T193" s="113" t="s">
        <v>1362</v>
      </c>
      <c r="U193" s="114">
        <v>0</v>
      </c>
      <c r="V193" s="115">
        <v>44505</v>
      </c>
      <c r="W193" s="115">
        <v>44505</v>
      </c>
      <c r="X193" s="113" t="s">
        <v>526</v>
      </c>
      <c r="Y193" s="113" t="s">
        <v>527</v>
      </c>
      <c r="Z193" s="113" t="s">
        <v>528</v>
      </c>
      <c r="AA193" s="116"/>
      <c r="AB193" s="116"/>
      <c r="AC193" s="113" t="s">
        <v>528</v>
      </c>
      <c r="AD193" s="113" t="s">
        <v>542</v>
      </c>
      <c r="AE193" s="114">
        <v>0</v>
      </c>
      <c r="AF193" s="116"/>
      <c r="AG193" s="114">
        <v>0</v>
      </c>
      <c r="AH193" s="114">
        <v>80000</v>
      </c>
      <c r="AI193" s="114">
        <v>0</v>
      </c>
      <c r="AJ193" s="114">
        <v>80000</v>
      </c>
      <c r="AK193" s="113" t="s">
        <v>528</v>
      </c>
      <c r="AL193" s="113" t="s">
        <v>528</v>
      </c>
      <c r="AM193" s="113" t="s">
        <v>530</v>
      </c>
      <c r="AN193" s="113" t="s">
        <v>1363</v>
      </c>
      <c r="AO193" s="114">
        <v>0</v>
      </c>
      <c r="AP193" s="113" t="s">
        <v>532</v>
      </c>
    </row>
    <row r="194" spans="1:42" x14ac:dyDescent="0.25">
      <c r="A194" s="113" t="s">
        <v>1364</v>
      </c>
      <c r="B194" s="114">
        <v>80000</v>
      </c>
      <c r="C194" s="113" t="s">
        <v>516</v>
      </c>
      <c r="D194" s="113" t="s">
        <v>517</v>
      </c>
      <c r="E194" s="113" t="s">
        <v>518</v>
      </c>
      <c r="F194" s="113" t="s">
        <v>519</v>
      </c>
      <c r="G194" s="113" t="s">
        <v>520</v>
      </c>
      <c r="H194" s="113" t="s">
        <v>1364</v>
      </c>
      <c r="I194" s="114">
        <v>80000</v>
      </c>
      <c r="J194" s="113" t="s">
        <v>34</v>
      </c>
      <c r="K194" s="114">
        <v>0</v>
      </c>
      <c r="L194" s="114">
        <v>0</v>
      </c>
      <c r="M194" s="115">
        <v>44392</v>
      </c>
      <c r="N194" s="115">
        <v>44392</v>
      </c>
      <c r="O194" s="115">
        <v>44392</v>
      </c>
      <c r="P194" s="116"/>
      <c r="Q194" s="113" t="s">
        <v>1365</v>
      </c>
      <c r="R194" s="113" t="s">
        <v>1366</v>
      </c>
      <c r="S194" s="113" t="s">
        <v>524</v>
      </c>
      <c r="T194" s="113" t="s">
        <v>525</v>
      </c>
      <c r="U194" s="114">
        <v>0</v>
      </c>
      <c r="V194" s="115">
        <v>44595</v>
      </c>
      <c r="W194" s="115">
        <v>44595</v>
      </c>
      <c r="X194" s="113" t="s">
        <v>526</v>
      </c>
      <c r="Y194" s="113" t="s">
        <v>527</v>
      </c>
      <c r="Z194" s="113" t="s">
        <v>528</v>
      </c>
      <c r="AA194" s="116"/>
      <c r="AB194" s="116"/>
      <c r="AC194" s="113" t="s">
        <v>528</v>
      </c>
      <c r="AD194" s="113" t="s">
        <v>1319</v>
      </c>
      <c r="AE194" s="114">
        <v>0</v>
      </c>
      <c r="AF194" s="116"/>
      <c r="AG194" s="114">
        <v>0</v>
      </c>
      <c r="AH194" s="114">
        <v>80000</v>
      </c>
      <c r="AI194" s="114">
        <v>0</v>
      </c>
      <c r="AJ194" s="114">
        <v>80000</v>
      </c>
      <c r="AK194" s="113" t="s">
        <v>528</v>
      </c>
      <c r="AL194" s="113" t="s">
        <v>528</v>
      </c>
      <c r="AM194" s="113" t="s">
        <v>530</v>
      </c>
      <c r="AN194" s="113" t="s">
        <v>1367</v>
      </c>
      <c r="AO194" s="114">
        <v>0</v>
      </c>
      <c r="AP194" s="113" t="s">
        <v>532</v>
      </c>
    </row>
    <row r="195" spans="1:42" x14ac:dyDescent="0.25">
      <c r="A195" s="113" t="s">
        <v>1368</v>
      </c>
      <c r="B195" s="114">
        <v>80000</v>
      </c>
      <c r="C195" s="113" t="s">
        <v>516</v>
      </c>
      <c r="D195" s="113" t="s">
        <v>517</v>
      </c>
      <c r="E195" s="113" t="s">
        <v>518</v>
      </c>
      <c r="F195" s="113" t="s">
        <v>519</v>
      </c>
      <c r="G195" s="113" t="s">
        <v>520</v>
      </c>
      <c r="H195" s="113" t="s">
        <v>1368</v>
      </c>
      <c r="I195" s="114">
        <v>80000</v>
      </c>
      <c r="J195" s="113" t="s">
        <v>34</v>
      </c>
      <c r="K195" s="114">
        <v>0</v>
      </c>
      <c r="L195" s="114">
        <v>0</v>
      </c>
      <c r="M195" s="115">
        <v>44392</v>
      </c>
      <c r="N195" s="115">
        <v>44392</v>
      </c>
      <c r="O195" s="115">
        <v>44392</v>
      </c>
      <c r="P195" s="116"/>
      <c r="Q195" s="113" t="s">
        <v>1028</v>
      </c>
      <c r="R195" s="113" t="s">
        <v>1029</v>
      </c>
      <c r="S195" s="113" t="s">
        <v>524</v>
      </c>
      <c r="T195" s="113" t="s">
        <v>1369</v>
      </c>
      <c r="U195" s="114">
        <v>0</v>
      </c>
      <c r="V195" s="115">
        <v>44505</v>
      </c>
      <c r="W195" s="115">
        <v>44505</v>
      </c>
      <c r="X195" s="113" t="s">
        <v>526</v>
      </c>
      <c r="Y195" s="113" t="s">
        <v>527</v>
      </c>
      <c r="Z195" s="113" t="s">
        <v>528</v>
      </c>
      <c r="AA195" s="116"/>
      <c r="AB195" s="116"/>
      <c r="AC195" s="113" t="s">
        <v>528</v>
      </c>
      <c r="AD195" s="113" t="s">
        <v>542</v>
      </c>
      <c r="AE195" s="114">
        <v>0</v>
      </c>
      <c r="AF195" s="116"/>
      <c r="AG195" s="114">
        <v>0</v>
      </c>
      <c r="AH195" s="114">
        <v>80000</v>
      </c>
      <c r="AI195" s="114">
        <v>0</v>
      </c>
      <c r="AJ195" s="114">
        <v>80000</v>
      </c>
      <c r="AK195" s="113" t="s">
        <v>528</v>
      </c>
      <c r="AL195" s="113" t="s">
        <v>528</v>
      </c>
      <c r="AM195" s="113" t="s">
        <v>530</v>
      </c>
      <c r="AN195" s="113" t="s">
        <v>1370</v>
      </c>
      <c r="AO195" s="114">
        <v>0</v>
      </c>
      <c r="AP195" s="113" t="s">
        <v>532</v>
      </c>
    </row>
    <row r="196" spans="1:42" x14ac:dyDescent="0.25">
      <c r="A196" s="113" t="s">
        <v>1371</v>
      </c>
      <c r="B196" s="114">
        <v>80000</v>
      </c>
      <c r="C196" s="113" t="s">
        <v>516</v>
      </c>
      <c r="D196" s="113" t="s">
        <v>517</v>
      </c>
      <c r="E196" s="113" t="s">
        <v>518</v>
      </c>
      <c r="F196" s="113" t="s">
        <v>519</v>
      </c>
      <c r="G196" s="113" t="s">
        <v>520</v>
      </c>
      <c r="H196" s="113" t="s">
        <v>1371</v>
      </c>
      <c r="I196" s="114">
        <v>80000</v>
      </c>
      <c r="J196" s="113" t="s">
        <v>34</v>
      </c>
      <c r="K196" s="114">
        <v>0</v>
      </c>
      <c r="L196" s="114">
        <v>0</v>
      </c>
      <c r="M196" s="115">
        <v>44392</v>
      </c>
      <c r="N196" s="115">
        <v>44392</v>
      </c>
      <c r="O196" s="115">
        <v>44392</v>
      </c>
      <c r="P196" s="116"/>
      <c r="Q196" s="113" t="s">
        <v>1372</v>
      </c>
      <c r="R196" s="113" t="s">
        <v>1373</v>
      </c>
      <c r="S196" s="113" t="s">
        <v>524</v>
      </c>
      <c r="T196" s="113" t="s">
        <v>1374</v>
      </c>
      <c r="U196" s="114">
        <v>0</v>
      </c>
      <c r="V196" s="115">
        <v>44505</v>
      </c>
      <c r="W196" s="115">
        <v>44505</v>
      </c>
      <c r="X196" s="113" t="s">
        <v>526</v>
      </c>
      <c r="Y196" s="113" t="s">
        <v>527</v>
      </c>
      <c r="Z196" s="113" t="s">
        <v>528</v>
      </c>
      <c r="AA196" s="116"/>
      <c r="AB196" s="116"/>
      <c r="AC196" s="113" t="s">
        <v>528</v>
      </c>
      <c r="AD196" s="113" t="s">
        <v>542</v>
      </c>
      <c r="AE196" s="114">
        <v>0</v>
      </c>
      <c r="AF196" s="116"/>
      <c r="AG196" s="114">
        <v>0</v>
      </c>
      <c r="AH196" s="114">
        <v>80000</v>
      </c>
      <c r="AI196" s="114">
        <v>0</v>
      </c>
      <c r="AJ196" s="114">
        <v>80000</v>
      </c>
      <c r="AK196" s="113" t="s">
        <v>528</v>
      </c>
      <c r="AL196" s="113" t="s">
        <v>528</v>
      </c>
      <c r="AM196" s="113" t="s">
        <v>530</v>
      </c>
      <c r="AN196" s="113" t="s">
        <v>1375</v>
      </c>
      <c r="AO196" s="114">
        <v>0</v>
      </c>
      <c r="AP196" s="113" t="s">
        <v>532</v>
      </c>
    </row>
    <row r="197" spans="1:42" x14ac:dyDescent="0.25">
      <c r="A197" s="113" t="s">
        <v>1376</v>
      </c>
      <c r="B197" s="114">
        <v>80000</v>
      </c>
      <c r="C197" s="113" t="s">
        <v>516</v>
      </c>
      <c r="D197" s="113" t="s">
        <v>517</v>
      </c>
      <c r="E197" s="113" t="s">
        <v>518</v>
      </c>
      <c r="F197" s="113" t="s">
        <v>519</v>
      </c>
      <c r="G197" s="113" t="s">
        <v>520</v>
      </c>
      <c r="H197" s="113" t="s">
        <v>1376</v>
      </c>
      <c r="I197" s="114">
        <v>80000</v>
      </c>
      <c r="J197" s="113" t="s">
        <v>34</v>
      </c>
      <c r="K197" s="114">
        <v>0</v>
      </c>
      <c r="L197" s="114">
        <v>0</v>
      </c>
      <c r="M197" s="115">
        <v>44396</v>
      </c>
      <c r="N197" s="115">
        <v>44396</v>
      </c>
      <c r="O197" s="115">
        <v>44396</v>
      </c>
      <c r="P197" s="116"/>
      <c r="Q197" s="113" t="s">
        <v>1377</v>
      </c>
      <c r="R197" s="113" t="s">
        <v>1378</v>
      </c>
      <c r="S197" s="113" t="s">
        <v>524</v>
      </c>
      <c r="T197" s="113" t="s">
        <v>525</v>
      </c>
      <c r="U197" s="114">
        <v>0</v>
      </c>
      <c r="V197" s="115">
        <v>44447</v>
      </c>
      <c r="W197" s="115">
        <v>44447</v>
      </c>
      <c r="X197" s="113" t="s">
        <v>526</v>
      </c>
      <c r="Y197" s="113" t="s">
        <v>527</v>
      </c>
      <c r="Z197" s="113" t="s">
        <v>528</v>
      </c>
      <c r="AA197" s="116"/>
      <c r="AB197" s="116"/>
      <c r="AC197" s="113" t="s">
        <v>528</v>
      </c>
      <c r="AD197" s="113" t="s">
        <v>1379</v>
      </c>
      <c r="AE197" s="114">
        <v>0</v>
      </c>
      <c r="AF197" s="116"/>
      <c r="AG197" s="114">
        <v>0</v>
      </c>
      <c r="AH197" s="114">
        <v>80000</v>
      </c>
      <c r="AI197" s="114">
        <v>0</v>
      </c>
      <c r="AJ197" s="114">
        <v>80000</v>
      </c>
      <c r="AK197" s="113" t="s">
        <v>528</v>
      </c>
      <c r="AL197" s="113" t="s">
        <v>528</v>
      </c>
      <c r="AM197" s="113" t="s">
        <v>530</v>
      </c>
      <c r="AN197" s="113" t="s">
        <v>1380</v>
      </c>
      <c r="AO197" s="114">
        <v>0</v>
      </c>
      <c r="AP197" s="113" t="s">
        <v>532</v>
      </c>
    </row>
    <row r="198" spans="1:42" x14ac:dyDescent="0.25">
      <c r="A198" s="113" t="s">
        <v>1381</v>
      </c>
      <c r="B198" s="114">
        <v>80000</v>
      </c>
      <c r="C198" s="113" t="s">
        <v>516</v>
      </c>
      <c r="D198" s="113" t="s">
        <v>517</v>
      </c>
      <c r="E198" s="113" t="s">
        <v>518</v>
      </c>
      <c r="F198" s="113" t="s">
        <v>519</v>
      </c>
      <c r="G198" s="113" t="s">
        <v>520</v>
      </c>
      <c r="H198" s="113" t="s">
        <v>1381</v>
      </c>
      <c r="I198" s="114">
        <v>80000</v>
      </c>
      <c r="J198" s="113" t="s">
        <v>34</v>
      </c>
      <c r="K198" s="114">
        <v>0</v>
      </c>
      <c r="L198" s="114">
        <v>0</v>
      </c>
      <c r="M198" s="115">
        <v>44396</v>
      </c>
      <c r="N198" s="115">
        <v>44396</v>
      </c>
      <c r="O198" s="115">
        <v>44396</v>
      </c>
      <c r="P198" s="116"/>
      <c r="Q198" s="113" t="s">
        <v>1382</v>
      </c>
      <c r="R198" s="113" t="s">
        <v>1383</v>
      </c>
      <c r="S198" s="113" t="s">
        <v>524</v>
      </c>
      <c r="T198" s="113" t="s">
        <v>1384</v>
      </c>
      <c r="U198" s="114">
        <v>0</v>
      </c>
      <c r="V198" s="115">
        <v>44505</v>
      </c>
      <c r="W198" s="115">
        <v>44505</v>
      </c>
      <c r="X198" s="113" t="s">
        <v>526</v>
      </c>
      <c r="Y198" s="113" t="s">
        <v>527</v>
      </c>
      <c r="Z198" s="113" t="s">
        <v>528</v>
      </c>
      <c r="AA198" s="116"/>
      <c r="AB198" s="116"/>
      <c r="AC198" s="113" t="s">
        <v>528</v>
      </c>
      <c r="AD198" s="113" t="s">
        <v>542</v>
      </c>
      <c r="AE198" s="114">
        <v>0</v>
      </c>
      <c r="AF198" s="116"/>
      <c r="AG198" s="114">
        <v>0</v>
      </c>
      <c r="AH198" s="114">
        <v>80000</v>
      </c>
      <c r="AI198" s="114">
        <v>0</v>
      </c>
      <c r="AJ198" s="114">
        <v>80000</v>
      </c>
      <c r="AK198" s="113" t="s">
        <v>528</v>
      </c>
      <c r="AL198" s="113" t="s">
        <v>528</v>
      </c>
      <c r="AM198" s="113" t="s">
        <v>530</v>
      </c>
      <c r="AN198" s="113" t="s">
        <v>1385</v>
      </c>
      <c r="AO198" s="114">
        <v>0</v>
      </c>
      <c r="AP198" s="113" t="s">
        <v>532</v>
      </c>
    </row>
    <row r="199" spans="1:42" x14ac:dyDescent="0.25">
      <c r="A199" s="113" t="s">
        <v>1386</v>
      </c>
      <c r="B199" s="114">
        <v>80000</v>
      </c>
      <c r="C199" s="113" t="s">
        <v>516</v>
      </c>
      <c r="D199" s="113" t="s">
        <v>517</v>
      </c>
      <c r="E199" s="113" t="s">
        <v>518</v>
      </c>
      <c r="F199" s="113" t="s">
        <v>519</v>
      </c>
      <c r="G199" s="113" t="s">
        <v>520</v>
      </c>
      <c r="H199" s="113" t="s">
        <v>1386</v>
      </c>
      <c r="I199" s="114">
        <v>80000</v>
      </c>
      <c r="J199" s="113" t="s">
        <v>34</v>
      </c>
      <c r="K199" s="114">
        <v>0</v>
      </c>
      <c r="L199" s="114">
        <v>0</v>
      </c>
      <c r="M199" s="115">
        <v>44398</v>
      </c>
      <c r="N199" s="115">
        <v>44398</v>
      </c>
      <c r="O199" s="115">
        <v>44398</v>
      </c>
      <c r="P199" s="116"/>
      <c r="Q199" s="113" t="s">
        <v>1387</v>
      </c>
      <c r="R199" s="113" t="s">
        <v>1388</v>
      </c>
      <c r="S199" s="113" t="s">
        <v>524</v>
      </c>
      <c r="T199" s="113" t="s">
        <v>1389</v>
      </c>
      <c r="U199" s="114">
        <v>0</v>
      </c>
      <c r="V199" s="115">
        <v>44505</v>
      </c>
      <c r="W199" s="115">
        <v>44505</v>
      </c>
      <c r="X199" s="113" t="s">
        <v>526</v>
      </c>
      <c r="Y199" s="113" t="s">
        <v>527</v>
      </c>
      <c r="Z199" s="113" t="s">
        <v>528</v>
      </c>
      <c r="AA199" s="116"/>
      <c r="AB199" s="116"/>
      <c r="AC199" s="113" t="s">
        <v>528</v>
      </c>
      <c r="AD199" s="113" t="s">
        <v>542</v>
      </c>
      <c r="AE199" s="114">
        <v>0</v>
      </c>
      <c r="AF199" s="116"/>
      <c r="AG199" s="114">
        <v>0</v>
      </c>
      <c r="AH199" s="114">
        <v>80000</v>
      </c>
      <c r="AI199" s="114">
        <v>0</v>
      </c>
      <c r="AJ199" s="114">
        <v>80000</v>
      </c>
      <c r="AK199" s="113" t="s">
        <v>528</v>
      </c>
      <c r="AL199" s="113" t="s">
        <v>528</v>
      </c>
      <c r="AM199" s="113" t="s">
        <v>530</v>
      </c>
      <c r="AN199" s="113" t="s">
        <v>1390</v>
      </c>
      <c r="AO199" s="114">
        <v>0</v>
      </c>
      <c r="AP199" s="113" t="s">
        <v>532</v>
      </c>
    </row>
    <row r="200" spans="1:42" x14ac:dyDescent="0.25">
      <c r="A200" s="113" t="s">
        <v>1391</v>
      </c>
      <c r="B200" s="114">
        <v>80000</v>
      </c>
      <c r="C200" s="113" t="s">
        <v>516</v>
      </c>
      <c r="D200" s="113" t="s">
        <v>517</v>
      </c>
      <c r="E200" s="113" t="s">
        <v>518</v>
      </c>
      <c r="F200" s="113" t="s">
        <v>519</v>
      </c>
      <c r="G200" s="113" t="s">
        <v>520</v>
      </c>
      <c r="H200" s="113" t="s">
        <v>1391</v>
      </c>
      <c r="I200" s="114">
        <v>80000</v>
      </c>
      <c r="J200" s="113" t="s">
        <v>34</v>
      </c>
      <c r="K200" s="114">
        <v>0</v>
      </c>
      <c r="L200" s="114">
        <v>0</v>
      </c>
      <c r="M200" s="115">
        <v>44398</v>
      </c>
      <c r="N200" s="115">
        <v>44398</v>
      </c>
      <c r="O200" s="115">
        <v>44398</v>
      </c>
      <c r="P200" s="116"/>
      <c r="Q200" s="113" t="s">
        <v>1392</v>
      </c>
      <c r="R200" s="113" t="s">
        <v>1393</v>
      </c>
      <c r="S200" s="113" t="s">
        <v>524</v>
      </c>
      <c r="T200" s="113" t="s">
        <v>1394</v>
      </c>
      <c r="U200" s="114">
        <v>0</v>
      </c>
      <c r="V200" s="115">
        <v>44505</v>
      </c>
      <c r="W200" s="115">
        <v>44505</v>
      </c>
      <c r="X200" s="113" t="s">
        <v>526</v>
      </c>
      <c r="Y200" s="113" t="s">
        <v>527</v>
      </c>
      <c r="Z200" s="113" t="s">
        <v>528</v>
      </c>
      <c r="AA200" s="116"/>
      <c r="AB200" s="116"/>
      <c r="AC200" s="113" t="s">
        <v>528</v>
      </c>
      <c r="AD200" s="113" t="s">
        <v>542</v>
      </c>
      <c r="AE200" s="114">
        <v>0</v>
      </c>
      <c r="AF200" s="116"/>
      <c r="AG200" s="114">
        <v>0</v>
      </c>
      <c r="AH200" s="114">
        <v>80000</v>
      </c>
      <c r="AI200" s="114">
        <v>0</v>
      </c>
      <c r="AJ200" s="114">
        <v>80000</v>
      </c>
      <c r="AK200" s="113" t="s">
        <v>528</v>
      </c>
      <c r="AL200" s="113" t="s">
        <v>528</v>
      </c>
      <c r="AM200" s="113" t="s">
        <v>530</v>
      </c>
      <c r="AN200" s="113" t="s">
        <v>1395</v>
      </c>
      <c r="AO200" s="114">
        <v>0</v>
      </c>
      <c r="AP200" s="113" t="s">
        <v>532</v>
      </c>
    </row>
    <row r="201" spans="1:42" x14ac:dyDescent="0.25">
      <c r="A201" s="113" t="s">
        <v>1396</v>
      </c>
      <c r="B201" s="114">
        <v>80000</v>
      </c>
      <c r="C201" s="113" t="s">
        <v>516</v>
      </c>
      <c r="D201" s="113" t="s">
        <v>517</v>
      </c>
      <c r="E201" s="113" t="s">
        <v>518</v>
      </c>
      <c r="F201" s="113" t="s">
        <v>519</v>
      </c>
      <c r="G201" s="113" t="s">
        <v>520</v>
      </c>
      <c r="H201" s="113" t="s">
        <v>1396</v>
      </c>
      <c r="I201" s="114">
        <v>80000</v>
      </c>
      <c r="J201" s="113" t="s">
        <v>34</v>
      </c>
      <c r="K201" s="114">
        <v>0</v>
      </c>
      <c r="L201" s="114">
        <v>0</v>
      </c>
      <c r="M201" s="115">
        <v>44398</v>
      </c>
      <c r="N201" s="115">
        <v>44398</v>
      </c>
      <c r="O201" s="115">
        <v>44398</v>
      </c>
      <c r="P201" s="116"/>
      <c r="Q201" s="113" t="s">
        <v>1397</v>
      </c>
      <c r="R201" s="113" t="s">
        <v>1398</v>
      </c>
      <c r="S201" s="113" t="s">
        <v>524</v>
      </c>
      <c r="T201" s="113" t="s">
        <v>1399</v>
      </c>
      <c r="U201" s="114">
        <v>0</v>
      </c>
      <c r="V201" s="115">
        <v>44505</v>
      </c>
      <c r="W201" s="115">
        <v>44505</v>
      </c>
      <c r="X201" s="113" t="s">
        <v>526</v>
      </c>
      <c r="Y201" s="113" t="s">
        <v>527</v>
      </c>
      <c r="Z201" s="113" t="s">
        <v>528</v>
      </c>
      <c r="AA201" s="116"/>
      <c r="AB201" s="116"/>
      <c r="AC201" s="113" t="s">
        <v>528</v>
      </c>
      <c r="AD201" s="113" t="s">
        <v>542</v>
      </c>
      <c r="AE201" s="114">
        <v>0</v>
      </c>
      <c r="AF201" s="116"/>
      <c r="AG201" s="114">
        <v>0</v>
      </c>
      <c r="AH201" s="114">
        <v>80000</v>
      </c>
      <c r="AI201" s="114">
        <v>0</v>
      </c>
      <c r="AJ201" s="114">
        <v>80000</v>
      </c>
      <c r="AK201" s="113" t="s">
        <v>528</v>
      </c>
      <c r="AL201" s="113" t="s">
        <v>528</v>
      </c>
      <c r="AM201" s="113" t="s">
        <v>530</v>
      </c>
      <c r="AN201" s="113" t="s">
        <v>1400</v>
      </c>
      <c r="AO201" s="114">
        <v>0</v>
      </c>
      <c r="AP201" s="113" t="s">
        <v>532</v>
      </c>
    </row>
    <row r="202" spans="1:42" x14ac:dyDescent="0.25">
      <c r="A202" s="113" t="s">
        <v>1401</v>
      </c>
      <c r="B202" s="114">
        <v>80000</v>
      </c>
      <c r="C202" s="113" t="s">
        <v>516</v>
      </c>
      <c r="D202" s="113" t="s">
        <v>517</v>
      </c>
      <c r="E202" s="113" t="s">
        <v>518</v>
      </c>
      <c r="F202" s="113" t="s">
        <v>519</v>
      </c>
      <c r="G202" s="113" t="s">
        <v>520</v>
      </c>
      <c r="H202" s="113" t="s">
        <v>1401</v>
      </c>
      <c r="I202" s="114">
        <v>80000</v>
      </c>
      <c r="J202" s="113" t="s">
        <v>34</v>
      </c>
      <c r="K202" s="114">
        <v>0</v>
      </c>
      <c r="L202" s="114">
        <v>0</v>
      </c>
      <c r="M202" s="115">
        <v>44399</v>
      </c>
      <c r="N202" s="115">
        <v>44399</v>
      </c>
      <c r="O202" s="115">
        <v>44399</v>
      </c>
      <c r="P202" s="116"/>
      <c r="Q202" s="113" t="s">
        <v>1402</v>
      </c>
      <c r="R202" s="113" t="s">
        <v>1403</v>
      </c>
      <c r="S202" s="113" t="s">
        <v>524</v>
      </c>
      <c r="T202" s="113" t="s">
        <v>1404</v>
      </c>
      <c r="U202" s="114">
        <v>0</v>
      </c>
      <c r="V202" s="115">
        <v>44505</v>
      </c>
      <c r="W202" s="115">
        <v>44505</v>
      </c>
      <c r="X202" s="113" t="s">
        <v>526</v>
      </c>
      <c r="Y202" s="113" t="s">
        <v>527</v>
      </c>
      <c r="Z202" s="113" t="s">
        <v>528</v>
      </c>
      <c r="AA202" s="116"/>
      <c r="AB202" s="116"/>
      <c r="AC202" s="113" t="s">
        <v>528</v>
      </c>
      <c r="AD202" s="113" t="s">
        <v>542</v>
      </c>
      <c r="AE202" s="114">
        <v>0</v>
      </c>
      <c r="AF202" s="116"/>
      <c r="AG202" s="114">
        <v>0</v>
      </c>
      <c r="AH202" s="114">
        <v>80000</v>
      </c>
      <c r="AI202" s="114">
        <v>0</v>
      </c>
      <c r="AJ202" s="114">
        <v>80000</v>
      </c>
      <c r="AK202" s="113" t="s">
        <v>528</v>
      </c>
      <c r="AL202" s="113" t="s">
        <v>528</v>
      </c>
      <c r="AM202" s="113" t="s">
        <v>530</v>
      </c>
      <c r="AN202" s="113" t="s">
        <v>1405</v>
      </c>
      <c r="AO202" s="114">
        <v>0</v>
      </c>
      <c r="AP202" s="113" t="s">
        <v>532</v>
      </c>
    </row>
    <row r="203" spans="1:42" x14ac:dyDescent="0.25">
      <c r="A203" s="113" t="s">
        <v>1406</v>
      </c>
      <c r="B203" s="114">
        <v>80000</v>
      </c>
      <c r="C203" s="113" t="s">
        <v>516</v>
      </c>
      <c r="D203" s="113" t="s">
        <v>517</v>
      </c>
      <c r="E203" s="113" t="s">
        <v>518</v>
      </c>
      <c r="F203" s="113" t="s">
        <v>519</v>
      </c>
      <c r="G203" s="113" t="s">
        <v>520</v>
      </c>
      <c r="H203" s="113" t="s">
        <v>1406</v>
      </c>
      <c r="I203" s="114">
        <v>80000</v>
      </c>
      <c r="J203" s="113" t="s">
        <v>34</v>
      </c>
      <c r="K203" s="114">
        <v>0</v>
      </c>
      <c r="L203" s="114">
        <v>0</v>
      </c>
      <c r="M203" s="115">
        <v>44399</v>
      </c>
      <c r="N203" s="115">
        <v>44399</v>
      </c>
      <c r="O203" s="115">
        <v>44399</v>
      </c>
      <c r="P203" s="116"/>
      <c r="Q203" s="113" t="s">
        <v>1407</v>
      </c>
      <c r="R203" s="113" t="s">
        <v>1408</v>
      </c>
      <c r="S203" s="113" t="s">
        <v>524</v>
      </c>
      <c r="T203" s="113" t="s">
        <v>1409</v>
      </c>
      <c r="U203" s="114">
        <v>0</v>
      </c>
      <c r="V203" s="115">
        <v>44505</v>
      </c>
      <c r="W203" s="115">
        <v>44505</v>
      </c>
      <c r="X203" s="113" t="s">
        <v>526</v>
      </c>
      <c r="Y203" s="113" t="s">
        <v>527</v>
      </c>
      <c r="Z203" s="113" t="s">
        <v>528</v>
      </c>
      <c r="AA203" s="116"/>
      <c r="AB203" s="116"/>
      <c r="AC203" s="113" t="s">
        <v>528</v>
      </c>
      <c r="AD203" s="113" t="s">
        <v>542</v>
      </c>
      <c r="AE203" s="114">
        <v>0</v>
      </c>
      <c r="AF203" s="116"/>
      <c r="AG203" s="114">
        <v>0</v>
      </c>
      <c r="AH203" s="114">
        <v>80000</v>
      </c>
      <c r="AI203" s="114">
        <v>0</v>
      </c>
      <c r="AJ203" s="114">
        <v>80000</v>
      </c>
      <c r="AK203" s="113" t="s">
        <v>528</v>
      </c>
      <c r="AL203" s="113" t="s">
        <v>528</v>
      </c>
      <c r="AM203" s="113" t="s">
        <v>530</v>
      </c>
      <c r="AN203" s="113" t="s">
        <v>1410</v>
      </c>
      <c r="AO203" s="114">
        <v>0</v>
      </c>
      <c r="AP203" s="113" t="s">
        <v>532</v>
      </c>
    </row>
    <row r="204" spans="1:42" x14ac:dyDescent="0.25">
      <c r="A204" s="113" t="s">
        <v>1411</v>
      </c>
      <c r="B204" s="114">
        <v>80000</v>
      </c>
      <c r="C204" s="113" t="s">
        <v>516</v>
      </c>
      <c r="D204" s="113" t="s">
        <v>517</v>
      </c>
      <c r="E204" s="113" t="s">
        <v>518</v>
      </c>
      <c r="F204" s="113" t="s">
        <v>519</v>
      </c>
      <c r="G204" s="113" t="s">
        <v>520</v>
      </c>
      <c r="H204" s="113" t="s">
        <v>1411</v>
      </c>
      <c r="I204" s="114">
        <v>80000</v>
      </c>
      <c r="J204" s="113" t="s">
        <v>34</v>
      </c>
      <c r="K204" s="114">
        <v>0</v>
      </c>
      <c r="L204" s="114">
        <v>0</v>
      </c>
      <c r="M204" s="115">
        <v>44400</v>
      </c>
      <c r="N204" s="115">
        <v>44400</v>
      </c>
      <c r="O204" s="115">
        <v>44400</v>
      </c>
      <c r="P204" s="116"/>
      <c r="Q204" s="113" t="s">
        <v>1412</v>
      </c>
      <c r="R204" s="113" t="s">
        <v>1413</v>
      </c>
      <c r="S204" s="113" t="s">
        <v>524</v>
      </c>
      <c r="T204" s="113" t="s">
        <v>1414</v>
      </c>
      <c r="U204" s="114">
        <v>0</v>
      </c>
      <c r="V204" s="115">
        <v>44505</v>
      </c>
      <c r="W204" s="115">
        <v>44505</v>
      </c>
      <c r="X204" s="113" t="s">
        <v>526</v>
      </c>
      <c r="Y204" s="113" t="s">
        <v>527</v>
      </c>
      <c r="Z204" s="113" t="s">
        <v>528</v>
      </c>
      <c r="AA204" s="116"/>
      <c r="AB204" s="116"/>
      <c r="AC204" s="113" t="s">
        <v>528</v>
      </c>
      <c r="AD204" s="113" t="s">
        <v>542</v>
      </c>
      <c r="AE204" s="114">
        <v>0</v>
      </c>
      <c r="AF204" s="116"/>
      <c r="AG204" s="114">
        <v>0</v>
      </c>
      <c r="AH204" s="114">
        <v>80000</v>
      </c>
      <c r="AI204" s="114">
        <v>0</v>
      </c>
      <c r="AJ204" s="114">
        <v>80000</v>
      </c>
      <c r="AK204" s="113" t="s">
        <v>528</v>
      </c>
      <c r="AL204" s="113" t="s">
        <v>528</v>
      </c>
      <c r="AM204" s="113" t="s">
        <v>530</v>
      </c>
      <c r="AN204" s="113" t="s">
        <v>1415</v>
      </c>
      <c r="AO204" s="114">
        <v>0</v>
      </c>
      <c r="AP204" s="113" t="s">
        <v>532</v>
      </c>
    </row>
    <row r="205" spans="1:42" x14ac:dyDescent="0.25">
      <c r="A205" s="113" t="s">
        <v>1416</v>
      </c>
      <c r="B205" s="114">
        <v>80000</v>
      </c>
      <c r="C205" s="113" t="s">
        <v>516</v>
      </c>
      <c r="D205" s="113" t="s">
        <v>517</v>
      </c>
      <c r="E205" s="113" t="s">
        <v>518</v>
      </c>
      <c r="F205" s="113" t="s">
        <v>519</v>
      </c>
      <c r="G205" s="113" t="s">
        <v>520</v>
      </c>
      <c r="H205" s="113" t="s">
        <v>1416</v>
      </c>
      <c r="I205" s="114">
        <v>80000</v>
      </c>
      <c r="J205" s="113" t="s">
        <v>34</v>
      </c>
      <c r="K205" s="114">
        <v>0</v>
      </c>
      <c r="L205" s="114">
        <v>0</v>
      </c>
      <c r="M205" s="115">
        <v>44400</v>
      </c>
      <c r="N205" s="115">
        <v>44400</v>
      </c>
      <c r="O205" s="115">
        <v>44400</v>
      </c>
      <c r="P205" s="116"/>
      <c r="Q205" s="113" t="s">
        <v>790</v>
      </c>
      <c r="R205" s="113" t="s">
        <v>791</v>
      </c>
      <c r="S205" s="113" t="s">
        <v>524</v>
      </c>
      <c r="T205" s="113" t="s">
        <v>525</v>
      </c>
      <c r="U205" s="114">
        <v>0</v>
      </c>
      <c r="V205" s="115">
        <v>44595</v>
      </c>
      <c r="W205" s="115">
        <v>44595</v>
      </c>
      <c r="X205" s="113" t="s">
        <v>526</v>
      </c>
      <c r="Y205" s="113" t="s">
        <v>527</v>
      </c>
      <c r="Z205" s="113" t="s">
        <v>528</v>
      </c>
      <c r="AA205" s="116"/>
      <c r="AB205" s="116"/>
      <c r="AC205" s="113" t="s">
        <v>528</v>
      </c>
      <c r="AD205" s="113" t="s">
        <v>1319</v>
      </c>
      <c r="AE205" s="114">
        <v>0</v>
      </c>
      <c r="AF205" s="116"/>
      <c r="AG205" s="114">
        <v>0</v>
      </c>
      <c r="AH205" s="114">
        <v>80000</v>
      </c>
      <c r="AI205" s="114">
        <v>0</v>
      </c>
      <c r="AJ205" s="114">
        <v>80000</v>
      </c>
      <c r="AK205" s="113" t="s">
        <v>528</v>
      </c>
      <c r="AL205" s="113" t="s">
        <v>528</v>
      </c>
      <c r="AM205" s="113" t="s">
        <v>530</v>
      </c>
      <c r="AN205" s="113" t="s">
        <v>1417</v>
      </c>
      <c r="AO205" s="114">
        <v>0</v>
      </c>
      <c r="AP205" s="113" t="s">
        <v>532</v>
      </c>
    </row>
    <row r="206" spans="1:42" x14ac:dyDescent="0.25">
      <c r="A206" s="113" t="s">
        <v>1418</v>
      </c>
      <c r="B206" s="114">
        <v>80000</v>
      </c>
      <c r="C206" s="113" t="s">
        <v>516</v>
      </c>
      <c r="D206" s="113" t="s">
        <v>517</v>
      </c>
      <c r="E206" s="113" t="s">
        <v>518</v>
      </c>
      <c r="F206" s="113" t="s">
        <v>519</v>
      </c>
      <c r="G206" s="113" t="s">
        <v>520</v>
      </c>
      <c r="H206" s="113" t="s">
        <v>1418</v>
      </c>
      <c r="I206" s="114">
        <v>80000</v>
      </c>
      <c r="J206" s="113" t="s">
        <v>34</v>
      </c>
      <c r="K206" s="114">
        <v>0</v>
      </c>
      <c r="L206" s="114">
        <v>0</v>
      </c>
      <c r="M206" s="115">
        <v>44400</v>
      </c>
      <c r="N206" s="115">
        <v>44400</v>
      </c>
      <c r="O206" s="115">
        <v>44400</v>
      </c>
      <c r="P206" s="116"/>
      <c r="Q206" s="113" t="s">
        <v>1419</v>
      </c>
      <c r="R206" s="113" t="s">
        <v>1420</v>
      </c>
      <c r="S206" s="113" t="s">
        <v>524</v>
      </c>
      <c r="T206" s="113" t="s">
        <v>1421</v>
      </c>
      <c r="U206" s="114">
        <v>0</v>
      </c>
      <c r="V206" s="115">
        <v>44505</v>
      </c>
      <c r="W206" s="115">
        <v>44505</v>
      </c>
      <c r="X206" s="113" t="s">
        <v>526</v>
      </c>
      <c r="Y206" s="113" t="s">
        <v>527</v>
      </c>
      <c r="Z206" s="113" t="s">
        <v>528</v>
      </c>
      <c r="AA206" s="116"/>
      <c r="AB206" s="116"/>
      <c r="AC206" s="113" t="s">
        <v>528</v>
      </c>
      <c r="AD206" s="113" t="s">
        <v>542</v>
      </c>
      <c r="AE206" s="114">
        <v>0</v>
      </c>
      <c r="AF206" s="116"/>
      <c r="AG206" s="114">
        <v>0</v>
      </c>
      <c r="AH206" s="114">
        <v>80000</v>
      </c>
      <c r="AI206" s="114">
        <v>0</v>
      </c>
      <c r="AJ206" s="114">
        <v>80000</v>
      </c>
      <c r="AK206" s="113" t="s">
        <v>528</v>
      </c>
      <c r="AL206" s="113" t="s">
        <v>528</v>
      </c>
      <c r="AM206" s="113" t="s">
        <v>530</v>
      </c>
      <c r="AN206" s="113" t="s">
        <v>1422</v>
      </c>
      <c r="AO206" s="114">
        <v>0</v>
      </c>
      <c r="AP206" s="113" t="s">
        <v>532</v>
      </c>
    </row>
    <row r="207" spans="1:42" x14ac:dyDescent="0.25">
      <c r="A207" s="113" t="s">
        <v>1423</v>
      </c>
      <c r="B207" s="114">
        <v>80000</v>
      </c>
      <c r="C207" s="113" t="s">
        <v>516</v>
      </c>
      <c r="D207" s="113" t="s">
        <v>517</v>
      </c>
      <c r="E207" s="113" t="s">
        <v>518</v>
      </c>
      <c r="F207" s="113" t="s">
        <v>519</v>
      </c>
      <c r="G207" s="113" t="s">
        <v>520</v>
      </c>
      <c r="H207" s="113" t="s">
        <v>1423</v>
      </c>
      <c r="I207" s="114">
        <v>80000</v>
      </c>
      <c r="J207" s="113" t="s">
        <v>34</v>
      </c>
      <c r="K207" s="114">
        <v>0</v>
      </c>
      <c r="L207" s="114">
        <v>0</v>
      </c>
      <c r="M207" s="115">
        <v>44400</v>
      </c>
      <c r="N207" s="115">
        <v>44400</v>
      </c>
      <c r="O207" s="115">
        <v>44400</v>
      </c>
      <c r="P207" s="116"/>
      <c r="Q207" s="113" t="s">
        <v>1424</v>
      </c>
      <c r="R207" s="113" t="s">
        <v>1425</v>
      </c>
      <c r="S207" s="113" t="s">
        <v>524</v>
      </c>
      <c r="T207" s="113" t="s">
        <v>1426</v>
      </c>
      <c r="U207" s="114">
        <v>0</v>
      </c>
      <c r="V207" s="115">
        <v>44505</v>
      </c>
      <c r="W207" s="115">
        <v>44505</v>
      </c>
      <c r="X207" s="113" t="s">
        <v>526</v>
      </c>
      <c r="Y207" s="113" t="s">
        <v>527</v>
      </c>
      <c r="Z207" s="113" t="s">
        <v>528</v>
      </c>
      <c r="AA207" s="116"/>
      <c r="AB207" s="116"/>
      <c r="AC207" s="113" t="s">
        <v>528</v>
      </c>
      <c r="AD207" s="113" t="s">
        <v>542</v>
      </c>
      <c r="AE207" s="114">
        <v>0</v>
      </c>
      <c r="AF207" s="116"/>
      <c r="AG207" s="114">
        <v>0</v>
      </c>
      <c r="AH207" s="114">
        <v>80000</v>
      </c>
      <c r="AI207" s="114">
        <v>0</v>
      </c>
      <c r="AJ207" s="114">
        <v>80000</v>
      </c>
      <c r="AK207" s="113" t="s">
        <v>528</v>
      </c>
      <c r="AL207" s="113" t="s">
        <v>528</v>
      </c>
      <c r="AM207" s="113" t="s">
        <v>530</v>
      </c>
      <c r="AN207" s="113" t="s">
        <v>1427</v>
      </c>
      <c r="AO207" s="114">
        <v>0</v>
      </c>
      <c r="AP207" s="113" t="s">
        <v>532</v>
      </c>
    </row>
    <row r="208" spans="1:42" x14ac:dyDescent="0.25">
      <c r="A208" s="113" t="s">
        <v>1428</v>
      </c>
      <c r="B208" s="114">
        <v>80000</v>
      </c>
      <c r="C208" s="113" t="s">
        <v>516</v>
      </c>
      <c r="D208" s="113" t="s">
        <v>517</v>
      </c>
      <c r="E208" s="113" t="s">
        <v>518</v>
      </c>
      <c r="F208" s="113" t="s">
        <v>519</v>
      </c>
      <c r="G208" s="113" t="s">
        <v>520</v>
      </c>
      <c r="H208" s="113" t="s">
        <v>1428</v>
      </c>
      <c r="I208" s="114">
        <v>80000</v>
      </c>
      <c r="J208" s="113" t="s">
        <v>34</v>
      </c>
      <c r="K208" s="114">
        <v>0</v>
      </c>
      <c r="L208" s="114">
        <v>0</v>
      </c>
      <c r="M208" s="115">
        <v>44400</v>
      </c>
      <c r="N208" s="115">
        <v>44400</v>
      </c>
      <c r="O208" s="115">
        <v>44400</v>
      </c>
      <c r="P208" s="116"/>
      <c r="Q208" s="113" t="s">
        <v>1124</v>
      </c>
      <c r="R208" s="113" t="s">
        <v>1125</v>
      </c>
      <c r="S208" s="113" t="s">
        <v>524</v>
      </c>
      <c r="T208" s="113" t="s">
        <v>1429</v>
      </c>
      <c r="U208" s="114">
        <v>0</v>
      </c>
      <c r="V208" s="115">
        <v>44505</v>
      </c>
      <c r="W208" s="115">
        <v>44505</v>
      </c>
      <c r="X208" s="113" t="s">
        <v>526</v>
      </c>
      <c r="Y208" s="113" t="s">
        <v>527</v>
      </c>
      <c r="Z208" s="113" t="s">
        <v>528</v>
      </c>
      <c r="AA208" s="116"/>
      <c r="AB208" s="116"/>
      <c r="AC208" s="113" t="s">
        <v>528</v>
      </c>
      <c r="AD208" s="113" t="s">
        <v>542</v>
      </c>
      <c r="AE208" s="114">
        <v>0</v>
      </c>
      <c r="AF208" s="116"/>
      <c r="AG208" s="114">
        <v>0</v>
      </c>
      <c r="AH208" s="114">
        <v>80000</v>
      </c>
      <c r="AI208" s="114">
        <v>0</v>
      </c>
      <c r="AJ208" s="114">
        <v>80000</v>
      </c>
      <c r="AK208" s="113" t="s">
        <v>528</v>
      </c>
      <c r="AL208" s="113" t="s">
        <v>528</v>
      </c>
      <c r="AM208" s="113" t="s">
        <v>530</v>
      </c>
      <c r="AN208" s="113" t="s">
        <v>1430</v>
      </c>
      <c r="AO208" s="114">
        <v>0</v>
      </c>
      <c r="AP208" s="113" t="s">
        <v>532</v>
      </c>
    </row>
    <row r="209" spans="1:42" x14ac:dyDescent="0.25">
      <c r="A209" s="113" t="s">
        <v>1431</v>
      </c>
      <c r="B209" s="114">
        <v>80000</v>
      </c>
      <c r="C209" s="113" t="s">
        <v>516</v>
      </c>
      <c r="D209" s="113" t="s">
        <v>517</v>
      </c>
      <c r="E209" s="113" t="s">
        <v>518</v>
      </c>
      <c r="F209" s="113" t="s">
        <v>519</v>
      </c>
      <c r="G209" s="113" t="s">
        <v>520</v>
      </c>
      <c r="H209" s="113" t="s">
        <v>1431</v>
      </c>
      <c r="I209" s="114">
        <v>80000</v>
      </c>
      <c r="J209" s="113" t="s">
        <v>34</v>
      </c>
      <c r="K209" s="114">
        <v>0</v>
      </c>
      <c r="L209" s="114">
        <v>0</v>
      </c>
      <c r="M209" s="115">
        <v>44400</v>
      </c>
      <c r="N209" s="115">
        <v>44400</v>
      </c>
      <c r="O209" s="115">
        <v>44400</v>
      </c>
      <c r="P209" s="116"/>
      <c r="Q209" s="113" t="s">
        <v>655</v>
      </c>
      <c r="R209" s="113" t="s">
        <v>656</v>
      </c>
      <c r="S209" s="113" t="s">
        <v>524</v>
      </c>
      <c r="T209" s="113" t="s">
        <v>1432</v>
      </c>
      <c r="U209" s="114">
        <v>0</v>
      </c>
      <c r="V209" s="115">
        <v>44505</v>
      </c>
      <c r="W209" s="115">
        <v>44505</v>
      </c>
      <c r="X209" s="113" t="s">
        <v>526</v>
      </c>
      <c r="Y209" s="113" t="s">
        <v>527</v>
      </c>
      <c r="Z209" s="113" t="s">
        <v>528</v>
      </c>
      <c r="AA209" s="116"/>
      <c r="AB209" s="116"/>
      <c r="AC209" s="113" t="s">
        <v>528</v>
      </c>
      <c r="AD209" s="113" t="s">
        <v>542</v>
      </c>
      <c r="AE209" s="114">
        <v>0</v>
      </c>
      <c r="AF209" s="116"/>
      <c r="AG209" s="114">
        <v>0</v>
      </c>
      <c r="AH209" s="114">
        <v>80000</v>
      </c>
      <c r="AI209" s="114">
        <v>0</v>
      </c>
      <c r="AJ209" s="114">
        <v>80000</v>
      </c>
      <c r="AK209" s="113" t="s">
        <v>528</v>
      </c>
      <c r="AL209" s="113" t="s">
        <v>528</v>
      </c>
      <c r="AM209" s="113" t="s">
        <v>530</v>
      </c>
      <c r="AN209" s="113" t="s">
        <v>1433</v>
      </c>
      <c r="AO209" s="114">
        <v>0</v>
      </c>
      <c r="AP209" s="113" t="s">
        <v>532</v>
      </c>
    </row>
    <row r="210" spans="1:42" x14ac:dyDescent="0.25">
      <c r="A210" s="113" t="s">
        <v>1434</v>
      </c>
      <c r="B210" s="114">
        <v>80000</v>
      </c>
      <c r="C210" s="113" t="s">
        <v>516</v>
      </c>
      <c r="D210" s="113" t="s">
        <v>517</v>
      </c>
      <c r="E210" s="113" t="s">
        <v>518</v>
      </c>
      <c r="F210" s="113" t="s">
        <v>519</v>
      </c>
      <c r="G210" s="113" t="s">
        <v>520</v>
      </c>
      <c r="H210" s="113" t="s">
        <v>1434</v>
      </c>
      <c r="I210" s="114">
        <v>80000</v>
      </c>
      <c r="J210" s="113" t="s">
        <v>34</v>
      </c>
      <c r="K210" s="114">
        <v>0</v>
      </c>
      <c r="L210" s="114">
        <v>0</v>
      </c>
      <c r="M210" s="115">
        <v>44401</v>
      </c>
      <c r="N210" s="115">
        <v>44401</v>
      </c>
      <c r="O210" s="115">
        <v>44401</v>
      </c>
      <c r="P210" s="116"/>
      <c r="Q210" s="113" t="s">
        <v>1435</v>
      </c>
      <c r="R210" s="113" t="s">
        <v>1436</v>
      </c>
      <c r="S210" s="113" t="s">
        <v>524</v>
      </c>
      <c r="T210" s="113" t="s">
        <v>1437</v>
      </c>
      <c r="U210" s="114">
        <v>0</v>
      </c>
      <c r="V210" s="115">
        <v>44505</v>
      </c>
      <c r="W210" s="115">
        <v>44505</v>
      </c>
      <c r="X210" s="113" t="s">
        <v>526</v>
      </c>
      <c r="Y210" s="113" t="s">
        <v>527</v>
      </c>
      <c r="Z210" s="113" t="s">
        <v>528</v>
      </c>
      <c r="AA210" s="116"/>
      <c r="AB210" s="116"/>
      <c r="AC210" s="113" t="s">
        <v>528</v>
      </c>
      <c r="AD210" s="113" t="s">
        <v>542</v>
      </c>
      <c r="AE210" s="114">
        <v>0</v>
      </c>
      <c r="AF210" s="116"/>
      <c r="AG210" s="114">
        <v>0</v>
      </c>
      <c r="AH210" s="114">
        <v>80000</v>
      </c>
      <c r="AI210" s="114">
        <v>0</v>
      </c>
      <c r="AJ210" s="114">
        <v>80000</v>
      </c>
      <c r="AK210" s="113" t="s">
        <v>528</v>
      </c>
      <c r="AL210" s="113" t="s">
        <v>528</v>
      </c>
      <c r="AM210" s="113" t="s">
        <v>530</v>
      </c>
      <c r="AN210" s="113" t="s">
        <v>1438</v>
      </c>
      <c r="AO210" s="114">
        <v>0</v>
      </c>
      <c r="AP210" s="113" t="s">
        <v>532</v>
      </c>
    </row>
    <row r="211" spans="1:42" x14ac:dyDescent="0.25">
      <c r="A211" s="113" t="s">
        <v>1439</v>
      </c>
      <c r="B211" s="114">
        <v>80000</v>
      </c>
      <c r="C211" s="113" t="s">
        <v>516</v>
      </c>
      <c r="D211" s="113" t="s">
        <v>517</v>
      </c>
      <c r="E211" s="113" t="s">
        <v>518</v>
      </c>
      <c r="F211" s="113" t="s">
        <v>519</v>
      </c>
      <c r="G211" s="113" t="s">
        <v>520</v>
      </c>
      <c r="H211" s="113" t="s">
        <v>1439</v>
      </c>
      <c r="I211" s="114">
        <v>80000</v>
      </c>
      <c r="J211" s="113" t="s">
        <v>34</v>
      </c>
      <c r="K211" s="114">
        <v>0</v>
      </c>
      <c r="L211" s="114">
        <v>0</v>
      </c>
      <c r="M211" s="115">
        <v>44401</v>
      </c>
      <c r="N211" s="115">
        <v>44401</v>
      </c>
      <c r="O211" s="115">
        <v>44401</v>
      </c>
      <c r="P211" s="116"/>
      <c r="Q211" s="113" t="s">
        <v>1440</v>
      </c>
      <c r="R211" s="113" t="s">
        <v>1441</v>
      </c>
      <c r="S211" s="113" t="s">
        <v>524</v>
      </c>
      <c r="T211" s="113" t="s">
        <v>1442</v>
      </c>
      <c r="U211" s="114">
        <v>0</v>
      </c>
      <c r="V211" s="115">
        <v>44505</v>
      </c>
      <c r="W211" s="115">
        <v>44505</v>
      </c>
      <c r="X211" s="113" t="s">
        <v>526</v>
      </c>
      <c r="Y211" s="113" t="s">
        <v>527</v>
      </c>
      <c r="Z211" s="113" t="s">
        <v>528</v>
      </c>
      <c r="AA211" s="116"/>
      <c r="AB211" s="116"/>
      <c r="AC211" s="113" t="s">
        <v>528</v>
      </c>
      <c r="AD211" s="113" t="s">
        <v>542</v>
      </c>
      <c r="AE211" s="114">
        <v>0</v>
      </c>
      <c r="AF211" s="116"/>
      <c r="AG211" s="114">
        <v>0</v>
      </c>
      <c r="AH211" s="114">
        <v>80000</v>
      </c>
      <c r="AI211" s="114">
        <v>0</v>
      </c>
      <c r="AJ211" s="114">
        <v>80000</v>
      </c>
      <c r="AK211" s="113" t="s">
        <v>528</v>
      </c>
      <c r="AL211" s="113" t="s">
        <v>528</v>
      </c>
      <c r="AM211" s="113" t="s">
        <v>530</v>
      </c>
      <c r="AN211" s="113" t="s">
        <v>1443</v>
      </c>
      <c r="AO211" s="114">
        <v>0</v>
      </c>
      <c r="AP211" s="113" t="s">
        <v>532</v>
      </c>
    </row>
    <row r="212" spans="1:42" x14ac:dyDescent="0.25">
      <c r="A212" s="113" t="s">
        <v>1444</v>
      </c>
      <c r="B212" s="114">
        <v>80000</v>
      </c>
      <c r="C212" s="113" t="s">
        <v>516</v>
      </c>
      <c r="D212" s="113" t="s">
        <v>517</v>
      </c>
      <c r="E212" s="113" t="s">
        <v>518</v>
      </c>
      <c r="F212" s="113" t="s">
        <v>519</v>
      </c>
      <c r="G212" s="113" t="s">
        <v>520</v>
      </c>
      <c r="H212" s="113" t="s">
        <v>1444</v>
      </c>
      <c r="I212" s="114">
        <v>80000</v>
      </c>
      <c r="J212" s="113" t="s">
        <v>34</v>
      </c>
      <c r="K212" s="114">
        <v>0</v>
      </c>
      <c r="L212" s="114">
        <v>0</v>
      </c>
      <c r="M212" s="115">
        <v>44401</v>
      </c>
      <c r="N212" s="115">
        <v>44401</v>
      </c>
      <c r="O212" s="115">
        <v>44401</v>
      </c>
      <c r="P212" s="116"/>
      <c r="Q212" s="113" t="s">
        <v>1445</v>
      </c>
      <c r="R212" s="113" t="s">
        <v>1446</v>
      </c>
      <c r="S212" s="113" t="s">
        <v>524</v>
      </c>
      <c r="T212" s="113" t="s">
        <v>1447</v>
      </c>
      <c r="U212" s="114">
        <v>0</v>
      </c>
      <c r="V212" s="115">
        <v>44505</v>
      </c>
      <c r="W212" s="115">
        <v>44505</v>
      </c>
      <c r="X212" s="113" t="s">
        <v>526</v>
      </c>
      <c r="Y212" s="113" t="s">
        <v>527</v>
      </c>
      <c r="Z212" s="113" t="s">
        <v>528</v>
      </c>
      <c r="AA212" s="116"/>
      <c r="AB212" s="116"/>
      <c r="AC212" s="113" t="s">
        <v>528</v>
      </c>
      <c r="AD212" s="113" t="s">
        <v>542</v>
      </c>
      <c r="AE212" s="114">
        <v>0</v>
      </c>
      <c r="AF212" s="116"/>
      <c r="AG212" s="114">
        <v>0</v>
      </c>
      <c r="AH212" s="114">
        <v>80000</v>
      </c>
      <c r="AI212" s="114">
        <v>0</v>
      </c>
      <c r="AJ212" s="114">
        <v>80000</v>
      </c>
      <c r="AK212" s="113" t="s">
        <v>528</v>
      </c>
      <c r="AL212" s="113" t="s">
        <v>528</v>
      </c>
      <c r="AM212" s="113" t="s">
        <v>530</v>
      </c>
      <c r="AN212" s="113" t="s">
        <v>1448</v>
      </c>
      <c r="AO212" s="114">
        <v>0</v>
      </c>
      <c r="AP212" s="113" t="s">
        <v>532</v>
      </c>
    </row>
    <row r="213" spans="1:42" x14ac:dyDescent="0.25">
      <c r="A213" s="113" t="s">
        <v>1449</v>
      </c>
      <c r="B213" s="114">
        <v>80000</v>
      </c>
      <c r="C213" s="113" t="s">
        <v>516</v>
      </c>
      <c r="D213" s="113" t="s">
        <v>517</v>
      </c>
      <c r="E213" s="113" t="s">
        <v>518</v>
      </c>
      <c r="F213" s="113" t="s">
        <v>519</v>
      </c>
      <c r="G213" s="113" t="s">
        <v>520</v>
      </c>
      <c r="H213" s="113" t="s">
        <v>1449</v>
      </c>
      <c r="I213" s="114">
        <v>80000</v>
      </c>
      <c r="J213" s="113" t="s">
        <v>34</v>
      </c>
      <c r="K213" s="114">
        <v>0</v>
      </c>
      <c r="L213" s="114">
        <v>0</v>
      </c>
      <c r="M213" s="115">
        <v>44401</v>
      </c>
      <c r="N213" s="115">
        <v>44401</v>
      </c>
      <c r="O213" s="115">
        <v>44401</v>
      </c>
      <c r="P213" s="116"/>
      <c r="Q213" s="113" t="s">
        <v>1450</v>
      </c>
      <c r="R213" s="113" t="s">
        <v>1451</v>
      </c>
      <c r="S213" s="113" t="s">
        <v>524</v>
      </c>
      <c r="T213" s="113" t="s">
        <v>1452</v>
      </c>
      <c r="U213" s="114">
        <v>0</v>
      </c>
      <c r="V213" s="115">
        <v>44505</v>
      </c>
      <c r="W213" s="115">
        <v>44505</v>
      </c>
      <c r="X213" s="113" t="s">
        <v>526</v>
      </c>
      <c r="Y213" s="113" t="s">
        <v>527</v>
      </c>
      <c r="Z213" s="113" t="s">
        <v>528</v>
      </c>
      <c r="AA213" s="116"/>
      <c r="AB213" s="116"/>
      <c r="AC213" s="113" t="s">
        <v>528</v>
      </c>
      <c r="AD213" s="113" t="s">
        <v>542</v>
      </c>
      <c r="AE213" s="114">
        <v>0</v>
      </c>
      <c r="AF213" s="116"/>
      <c r="AG213" s="114">
        <v>0</v>
      </c>
      <c r="AH213" s="114">
        <v>80000</v>
      </c>
      <c r="AI213" s="114">
        <v>0</v>
      </c>
      <c r="AJ213" s="114">
        <v>80000</v>
      </c>
      <c r="AK213" s="113" t="s">
        <v>528</v>
      </c>
      <c r="AL213" s="113" t="s">
        <v>528</v>
      </c>
      <c r="AM213" s="113" t="s">
        <v>530</v>
      </c>
      <c r="AN213" s="113" t="s">
        <v>1453</v>
      </c>
      <c r="AO213" s="114">
        <v>0</v>
      </c>
      <c r="AP213" s="113" t="s">
        <v>532</v>
      </c>
    </row>
    <row r="214" spans="1:42" x14ac:dyDescent="0.25">
      <c r="A214" s="113" t="s">
        <v>1454</v>
      </c>
      <c r="B214" s="114">
        <v>80000</v>
      </c>
      <c r="C214" s="113" t="s">
        <v>516</v>
      </c>
      <c r="D214" s="113" t="s">
        <v>517</v>
      </c>
      <c r="E214" s="113" t="s">
        <v>518</v>
      </c>
      <c r="F214" s="113" t="s">
        <v>519</v>
      </c>
      <c r="G214" s="113" t="s">
        <v>520</v>
      </c>
      <c r="H214" s="113" t="s">
        <v>1454</v>
      </c>
      <c r="I214" s="114">
        <v>80000</v>
      </c>
      <c r="J214" s="113" t="s">
        <v>34</v>
      </c>
      <c r="K214" s="114">
        <v>0</v>
      </c>
      <c r="L214" s="114">
        <v>0</v>
      </c>
      <c r="M214" s="115">
        <v>44401</v>
      </c>
      <c r="N214" s="115">
        <v>44401</v>
      </c>
      <c r="O214" s="115">
        <v>44401</v>
      </c>
      <c r="P214" s="116"/>
      <c r="Q214" s="113" t="s">
        <v>1105</v>
      </c>
      <c r="R214" s="113" t="s">
        <v>1106</v>
      </c>
      <c r="S214" s="113" t="s">
        <v>524</v>
      </c>
      <c r="T214" s="113" t="s">
        <v>1455</v>
      </c>
      <c r="U214" s="114">
        <v>0</v>
      </c>
      <c r="V214" s="115">
        <v>44505</v>
      </c>
      <c r="W214" s="115">
        <v>44505</v>
      </c>
      <c r="X214" s="113" t="s">
        <v>526</v>
      </c>
      <c r="Y214" s="113" t="s">
        <v>527</v>
      </c>
      <c r="Z214" s="113" t="s">
        <v>528</v>
      </c>
      <c r="AA214" s="116"/>
      <c r="AB214" s="116"/>
      <c r="AC214" s="113" t="s">
        <v>528</v>
      </c>
      <c r="AD214" s="113" t="s">
        <v>542</v>
      </c>
      <c r="AE214" s="114">
        <v>0</v>
      </c>
      <c r="AF214" s="116"/>
      <c r="AG214" s="114">
        <v>0</v>
      </c>
      <c r="AH214" s="114">
        <v>80000</v>
      </c>
      <c r="AI214" s="114">
        <v>0</v>
      </c>
      <c r="AJ214" s="114">
        <v>80000</v>
      </c>
      <c r="AK214" s="113" t="s">
        <v>528</v>
      </c>
      <c r="AL214" s="113" t="s">
        <v>528</v>
      </c>
      <c r="AM214" s="113" t="s">
        <v>530</v>
      </c>
      <c r="AN214" s="113" t="s">
        <v>1456</v>
      </c>
      <c r="AO214" s="114">
        <v>0</v>
      </c>
      <c r="AP214" s="113" t="s">
        <v>532</v>
      </c>
    </row>
    <row r="215" spans="1:42" x14ac:dyDescent="0.25">
      <c r="A215" s="113" t="s">
        <v>1457</v>
      </c>
      <c r="B215" s="114">
        <v>80000</v>
      </c>
      <c r="C215" s="113" t="s">
        <v>516</v>
      </c>
      <c r="D215" s="113" t="s">
        <v>517</v>
      </c>
      <c r="E215" s="113" t="s">
        <v>518</v>
      </c>
      <c r="F215" s="113" t="s">
        <v>519</v>
      </c>
      <c r="G215" s="113" t="s">
        <v>520</v>
      </c>
      <c r="H215" s="113" t="s">
        <v>1457</v>
      </c>
      <c r="I215" s="114">
        <v>80000</v>
      </c>
      <c r="J215" s="113" t="s">
        <v>34</v>
      </c>
      <c r="K215" s="114">
        <v>0</v>
      </c>
      <c r="L215" s="114">
        <v>0</v>
      </c>
      <c r="M215" s="115">
        <v>44403</v>
      </c>
      <c r="N215" s="115">
        <v>44403</v>
      </c>
      <c r="O215" s="115">
        <v>44403</v>
      </c>
      <c r="P215" s="116"/>
      <c r="Q215" s="113" t="s">
        <v>1115</v>
      </c>
      <c r="R215" s="113" t="s">
        <v>1116</v>
      </c>
      <c r="S215" s="113" t="s">
        <v>524</v>
      </c>
      <c r="T215" s="113" t="s">
        <v>1458</v>
      </c>
      <c r="U215" s="114">
        <v>0</v>
      </c>
      <c r="V215" s="115">
        <v>44505</v>
      </c>
      <c r="W215" s="115">
        <v>44505</v>
      </c>
      <c r="X215" s="113" t="s">
        <v>526</v>
      </c>
      <c r="Y215" s="113" t="s">
        <v>527</v>
      </c>
      <c r="Z215" s="113" t="s">
        <v>528</v>
      </c>
      <c r="AA215" s="116"/>
      <c r="AB215" s="116"/>
      <c r="AC215" s="113" t="s">
        <v>528</v>
      </c>
      <c r="AD215" s="113" t="s">
        <v>542</v>
      </c>
      <c r="AE215" s="114">
        <v>0</v>
      </c>
      <c r="AF215" s="116"/>
      <c r="AG215" s="114">
        <v>0</v>
      </c>
      <c r="AH215" s="114">
        <v>80000</v>
      </c>
      <c r="AI215" s="114">
        <v>0</v>
      </c>
      <c r="AJ215" s="114">
        <v>80000</v>
      </c>
      <c r="AK215" s="113" t="s">
        <v>528</v>
      </c>
      <c r="AL215" s="113" t="s">
        <v>528</v>
      </c>
      <c r="AM215" s="113" t="s">
        <v>530</v>
      </c>
      <c r="AN215" s="113" t="s">
        <v>1459</v>
      </c>
      <c r="AO215" s="114">
        <v>0</v>
      </c>
      <c r="AP215" s="113" t="s">
        <v>532</v>
      </c>
    </row>
    <row r="216" spans="1:42" x14ac:dyDescent="0.25">
      <c r="A216" s="113" t="s">
        <v>1460</v>
      </c>
      <c r="B216" s="114">
        <v>80000</v>
      </c>
      <c r="C216" s="113" t="s">
        <v>516</v>
      </c>
      <c r="D216" s="113" t="s">
        <v>517</v>
      </c>
      <c r="E216" s="113" t="s">
        <v>518</v>
      </c>
      <c r="F216" s="113" t="s">
        <v>519</v>
      </c>
      <c r="G216" s="113" t="s">
        <v>520</v>
      </c>
      <c r="H216" s="113" t="s">
        <v>1460</v>
      </c>
      <c r="I216" s="114">
        <v>80000</v>
      </c>
      <c r="J216" s="113" t="s">
        <v>34</v>
      </c>
      <c r="K216" s="114">
        <v>0</v>
      </c>
      <c r="L216" s="114">
        <v>0</v>
      </c>
      <c r="M216" s="115">
        <v>44403</v>
      </c>
      <c r="N216" s="115">
        <v>44403</v>
      </c>
      <c r="O216" s="115">
        <v>44403</v>
      </c>
      <c r="P216" s="116"/>
      <c r="Q216" s="113" t="s">
        <v>1461</v>
      </c>
      <c r="R216" s="113" t="s">
        <v>1462</v>
      </c>
      <c r="S216" s="113" t="s">
        <v>524</v>
      </c>
      <c r="T216" s="113" t="s">
        <v>1463</v>
      </c>
      <c r="U216" s="114">
        <v>0</v>
      </c>
      <c r="V216" s="115">
        <v>44505</v>
      </c>
      <c r="W216" s="115">
        <v>44505</v>
      </c>
      <c r="X216" s="113" t="s">
        <v>526</v>
      </c>
      <c r="Y216" s="113" t="s">
        <v>527</v>
      </c>
      <c r="Z216" s="113" t="s">
        <v>528</v>
      </c>
      <c r="AA216" s="116"/>
      <c r="AB216" s="116"/>
      <c r="AC216" s="113" t="s">
        <v>528</v>
      </c>
      <c r="AD216" s="113" t="s">
        <v>542</v>
      </c>
      <c r="AE216" s="114">
        <v>0</v>
      </c>
      <c r="AF216" s="116"/>
      <c r="AG216" s="114">
        <v>0</v>
      </c>
      <c r="AH216" s="114">
        <v>80000</v>
      </c>
      <c r="AI216" s="114">
        <v>0</v>
      </c>
      <c r="AJ216" s="114">
        <v>80000</v>
      </c>
      <c r="AK216" s="113" t="s">
        <v>528</v>
      </c>
      <c r="AL216" s="113" t="s">
        <v>528</v>
      </c>
      <c r="AM216" s="113" t="s">
        <v>530</v>
      </c>
      <c r="AN216" s="113" t="s">
        <v>1464</v>
      </c>
      <c r="AO216" s="114">
        <v>0</v>
      </c>
      <c r="AP216" s="113" t="s">
        <v>532</v>
      </c>
    </row>
    <row r="217" spans="1:42" x14ac:dyDescent="0.25">
      <c r="A217" s="113" t="s">
        <v>1465</v>
      </c>
      <c r="B217" s="114">
        <v>80000</v>
      </c>
      <c r="C217" s="113" t="s">
        <v>516</v>
      </c>
      <c r="D217" s="113" t="s">
        <v>517</v>
      </c>
      <c r="E217" s="113" t="s">
        <v>518</v>
      </c>
      <c r="F217" s="113" t="s">
        <v>519</v>
      </c>
      <c r="G217" s="113" t="s">
        <v>520</v>
      </c>
      <c r="H217" s="113" t="s">
        <v>1465</v>
      </c>
      <c r="I217" s="114">
        <v>80000</v>
      </c>
      <c r="J217" s="113" t="s">
        <v>34</v>
      </c>
      <c r="K217" s="114">
        <v>0</v>
      </c>
      <c r="L217" s="114">
        <v>0</v>
      </c>
      <c r="M217" s="115">
        <v>44403</v>
      </c>
      <c r="N217" s="115">
        <v>44403</v>
      </c>
      <c r="O217" s="115">
        <v>44403</v>
      </c>
      <c r="P217" s="116"/>
      <c r="Q217" s="113" t="s">
        <v>1466</v>
      </c>
      <c r="R217" s="113" t="s">
        <v>1467</v>
      </c>
      <c r="S217" s="113" t="s">
        <v>524</v>
      </c>
      <c r="T217" s="113" t="s">
        <v>1468</v>
      </c>
      <c r="U217" s="114">
        <v>0</v>
      </c>
      <c r="V217" s="115">
        <v>44505</v>
      </c>
      <c r="W217" s="115">
        <v>44505</v>
      </c>
      <c r="X217" s="113" t="s">
        <v>526</v>
      </c>
      <c r="Y217" s="113" t="s">
        <v>527</v>
      </c>
      <c r="Z217" s="113" t="s">
        <v>528</v>
      </c>
      <c r="AA217" s="116"/>
      <c r="AB217" s="116"/>
      <c r="AC217" s="113" t="s">
        <v>528</v>
      </c>
      <c r="AD217" s="113" t="s">
        <v>542</v>
      </c>
      <c r="AE217" s="114">
        <v>0</v>
      </c>
      <c r="AF217" s="116"/>
      <c r="AG217" s="114">
        <v>0</v>
      </c>
      <c r="AH217" s="114">
        <v>80000</v>
      </c>
      <c r="AI217" s="114">
        <v>0</v>
      </c>
      <c r="AJ217" s="114">
        <v>80000</v>
      </c>
      <c r="AK217" s="113" t="s">
        <v>528</v>
      </c>
      <c r="AL217" s="113" t="s">
        <v>528</v>
      </c>
      <c r="AM217" s="113" t="s">
        <v>530</v>
      </c>
      <c r="AN217" s="113" t="s">
        <v>1469</v>
      </c>
      <c r="AO217" s="114">
        <v>0</v>
      </c>
      <c r="AP217" s="113" t="s">
        <v>532</v>
      </c>
    </row>
    <row r="218" spans="1:42" x14ac:dyDescent="0.25">
      <c r="A218" s="113" t="s">
        <v>1470</v>
      </c>
      <c r="B218" s="114">
        <v>80000</v>
      </c>
      <c r="C218" s="113" t="s">
        <v>516</v>
      </c>
      <c r="D218" s="113" t="s">
        <v>517</v>
      </c>
      <c r="E218" s="113" t="s">
        <v>518</v>
      </c>
      <c r="F218" s="113" t="s">
        <v>519</v>
      </c>
      <c r="G218" s="113" t="s">
        <v>520</v>
      </c>
      <c r="H218" s="113" t="s">
        <v>1470</v>
      </c>
      <c r="I218" s="114">
        <v>80000</v>
      </c>
      <c r="J218" s="113" t="s">
        <v>34</v>
      </c>
      <c r="K218" s="114">
        <v>0</v>
      </c>
      <c r="L218" s="114">
        <v>0</v>
      </c>
      <c r="M218" s="115">
        <v>44403</v>
      </c>
      <c r="N218" s="115">
        <v>44403</v>
      </c>
      <c r="O218" s="115">
        <v>44403</v>
      </c>
      <c r="P218" s="116"/>
      <c r="Q218" s="113" t="s">
        <v>1471</v>
      </c>
      <c r="R218" s="113" t="s">
        <v>1472</v>
      </c>
      <c r="S218" s="113" t="s">
        <v>524</v>
      </c>
      <c r="T218" s="113" t="s">
        <v>1473</v>
      </c>
      <c r="U218" s="114">
        <v>0</v>
      </c>
      <c r="V218" s="115">
        <v>44505</v>
      </c>
      <c r="W218" s="115">
        <v>44505</v>
      </c>
      <c r="X218" s="113" t="s">
        <v>526</v>
      </c>
      <c r="Y218" s="113" t="s">
        <v>527</v>
      </c>
      <c r="Z218" s="113" t="s">
        <v>528</v>
      </c>
      <c r="AA218" s="116"/>
      <c r="AB218" s="116"/>
      <c r="AC218" s="113" t="s">
        <v>528</v>
      </c>
      <c r="AD218" s="113" t="s">
        <v>542</v>
      </c>
      <c r="AE218" s="114">
        <v>0</v>
      </c>
      <c r="AF218" s="116"/>
      <c r="AG218" s="114">
        <v>0</v>
      </c>
      <c r="AH218" s="114">
        <v>80000</v>
      </c>
      <c r="AI218" s="114">
        <v>0</v>
      </c>
      <c r="AJ218" s="114">
        <v>80000</v>
      </c>
      <c r="AK218" s="113" t="s">
        <v>528</v>
      </c>
      <c r="AL218" s="113" t="s">
        <v>528</v>
      </c>
      <c r="AM218" s="113" t="s">
        <v>530</v>
      </c>
      <c r="AN218" s="113" t="s">
        <v>1474</v>
      </c>
      <c r="AO218" s="114">
        <v>0</v>
      </c>
      <c r="AP218" s="113" t="s">
        <v>532</v>
      </c>
    </row>
    <row r="219" spans="1:42" x14ac:dyDescent="0.25">
      <c r="A219" s="113" t="s">
        <v>1475</v>
      </c>
      <c r="B219" s="114">
        <v>80000</v>
      </c>
      <c r="C219" s="113" t="s">
        <v>516</v>
      </c>
      <c r="D219" s="113" t="s">
        <v>517</v>
      </c>
      <c r="E219" s="113" t="s">
        <v>518</v>
      </c>
      <c r="F219" s="113" t="s">
        <v>519</v>
      </c>
      <c r="G219" s="113" t="s">
        <v>520</v>
      </c>
      <c r="H219" s="113" t="s">
        <v>1475</v>
      </c>
      <c r="I219" s="114">
        <v>80000</v>
      </c>
      <c r="J219" s="113" t="s">
        <v>34</v>
      </c>
      <c r="K219" s="114">
        <v>0</v>
      </c>
      <c r="L219" s="114">
        <v>0</v>
      </c>
      <c r="M219" s="115">
        <v>44404</v>
      </c>
      <c r="N219" s="115">
        <v>44404</v>
      </c>
      <c r="O219" s="115">
        <v>44404</v>
      </c>
      <c r="P219" s="116"/>
      <c r="Q219" s="113" t="s">
        <v>1476</v>
      </c>
      <c r="R219" s="113" t="s">
        <v>1477</v>
      </c>
      <c r="S219" s="113" t="s">
        <v>524</v>
      </c>
      <c r="T219" s="113" t="s">
        <v>1478</v>
      </c>
      <c r="U219" s="114">
        <v>0</v>
      </c>
      <c r="V219" s="115">
        <v>44505</v>
      </c>
      <c r="W219" s="115">
        <v>44505</v>
      </c>
      <c r="X219" s="113" t="s">
        <v>526</v>
      </c>
      <c r="Y219" s="113" t="s">
        <v>527</v>
      </c>
      <c r="Z219" s="113" t="s">
        <v>528</v>
      </c>
      <c r="AA219" s="116"/>
      <c r="AB219" s="116"/>
      <c r="AC219" s="113" t="s">
        <v>528</v>
      </c>
      <c r="AD219" s="113" t="s">
        <v>542</v>
      </c>
      <c r="AE219" s="114">
        <v>0</v>
      </c>
      <c r="AF219" s="116"/>
      <c r="AG219" s="114">
        <v>0</v>
      </c>
      <c r="AH219" s="114">
        <v>80000</v>
      </c>
      <c r="AI219" s="114">
        <v>0</v>
      </c>
      <c r="AJ219" s="114">
        <v>80000</v>
      </c>
      <c r="AK219" s="113" t="s">
        <v>528</v>
      </c>
      <c r="AL219" s="113" t="s">
        <v>528</v>
      </c>
      <c r="AM219" s="113" t="s">
        <v>530</v>
      </c>
      <c r="AN219" s="113" t="s">
        <v>1479</v>
      </c>
      <c r="AO219" s="114">
        <v>0</v>
      </c>
      <c r="AP219" s="113" t="s">
        <v>532</v>
      </c>
    </row>
    <row r="220" spans="1:42" x14ac:dyDescent="0.25">
      <c r="A220" s="113" t="s">
        <v>1480</v>
      </c>
      <c r="B220" s="114">
        <v>80000</v>
      </c>
      <c r="C220" s="113" t="s">
        <v>516</v>
      </c>
      <c r="D220" s="113" t="s">
        <v>517</v>
      </c>
      <c r="E220" s="113" t="s">
        <v>518</v>
      </c>
      <c r="F220" s="113" t="s">
        <v>519</v>
      </c>
      <c r="G220" s="113" t="s">
        <v>520</v>
      </c>
      <c r="H220" s="113" t="s">
        <v>1480</v>
      </c>
      <c r="I220" s="114">
        <v>80000</v>
      </c>
      <c r="J220" s="113" t="s">
        <v>34</v>
      </c>
      <c r="K220" s="114">
        <v>0</v>
      </c>
      <c r="L220" s="114">
        <v>0</v>
      </c>
      <c r="M220" s="115">
        <v>44404</v>
      </c>
      <c r="N220" s="115">
        <v>44404</v>
      </c>
      <c r="O220" s="115">
        <v>44404</v>
      </c>
      <c r="P220" s="116"/>
      <c r="Q220" s="113" t="s">
        <v>1481</v>
      </c>
      <c r="R220" s="113" t="s">
        <v>1482</v>
      </c>
      <c r="S220" s="113" t="s">
        <v>524</v>
      </c>
      <c r="T220" s="113" t="s">
        <v>1483</v>
      </c>
      <c r="U220" s="114">
        <v>0</v>
      </c>
      <c r="V220" s="115">
        <v>44505</v>
      </c>
      <c r="W220" s="115">
        <v>44505</v>
      </c>
      <c r="X220" s="113" t="s">
        <v>526</v>
      </c>
      <c r="Y220" s="113" t="s">
        <v>527</v>
      </c>
      <c r="Z220" s="113" t="s">
        <v>528</v>
      </c>
      <c r="AA220" s="116"/>
      <c r="AB220" s="116"/>
      <c r="AC220" s="113" t="s">
        <v>528</v>
      </c>
      <c r="AD220" s="113" t="s">
        <v>542</v>
      </c>
      <c r="AE220" s="114">
        <v>0</v>
      </c>
      <c r="AF220" s="116"/>
      <c r="AG220" s="114">
        <v>0</v>
      </c>
      <c r="AH220" s="114">
        <v>80000</v>
      </c>
      <c r="AI220" s="114">
        <v>0</v>
      </c>
      <c r="AJ220" s="114">
        <v>80000</v>
      </c>
      <c r="AK220" s="113" t="s">
        <v>528</v>
      </c>
      <c r="AL220" s="113" t="s">
        <v>528</v>
      </c>
      <c r="AM220" s="113" t="s">
        <v>530</v>
      </c>
      <c r="AN220" s="113" t="s">
        <v>1484</v>
      </c>
      <c r="AO220" s="114">
        <v>0</v>
      </c>
      <c r="AP220" s="113" t="s">
        <v>532</v>
      </c>
    </row>
    <row r="221" spans="1:42" x14ac:dyDescent="0.25">
      <c r="A221" s="113" t="s">
        <v>1485</v>
      </c>
      <c r="B221" s="114">
        <v>80000</v>
      </c>
      <c r="C221" s="113" t="s">
        <v>516</v>
      </c>
      <c r="D221" s="113" t="s">
        <v>517</v>
      </c>
      <c r="E221" s="113" t="s">
        <v>518</v>
      </c>
      <c r="F221" s="113" t="s">
        <v>519</v>
      </c>
      <c r="G221" s="113" t="s">
        <v>520</v>
      </c>
      <c r="H221" s="113" t="s">
        <v>1485</v>
      </c>
      <c r="I221" s="114">
        <v>80000</v>
      </c>
      <c r="J221" s="113" t="s">
        <v>34</v>
      </c>
      <c r="K221" s="114">
        <v>0</v>
      </c>
      <c r="L221" s="114">
        <v>0</v>
      </c>
      <c r="M221" s="115">
        <v>44404</v>
      </c>
      <c r="N221" s="115">
        <v>44404</v>
      </c>
      <c r="O221" s="115">
        <v>44404</v>
      </c>
      <c r="P221" s="116"/>
      <c r="Q221" s="113" t="s">
        <v>1486</v>
      </c>
      <c r="R221" s="113" t="s">
        <v>1487</v>
      </c>
      <c r="S221" s="113" t="s">
        <v>524</v>
      </c>
      <c r="T221" s="113" t="s">
        <v>525</v>
      </c>
      <c r="U221" s="114">
        <v>0</v>
      </c>
      <c r="V221" s="115">
        <v>44447</v>
      </c>
      <c r="W221" s="115">
        <v>44447</v>
      </c>
      <c r="X221" s="113" t="s">
        <v>526</v>
      </c>
      <c r="Y221" s="113" t="s">
        <v>527</v>
      </c>
      <c r="Z221" s="113" t="s">
        <v>528</v>
      </c>
      <c r="AA221" s="116"/>
      <c r="AB221" s="116"/>
      <c r="AC221" s="113" t="s">
        <v>528</v>
      </c>
      <c r="AD221" s="113" t="s">
        <v>1379</v>
      </c>
      <c r="AE221" s="114">
        <v>0</v>
      </c>
      <c r="AF221" s="116"/>
      <c r="AG221" s="114">
        <v>0</v>
      </c>
      <c r="AH221" s="114">
        <v>80000</v>
      </c>
      <c r="AI221" s="114">
        <v>0</v>
      </c>
      <c r="AJ221" s="114">
        <v>80000</v>
      </c>
      <c r="AK221" s="113" t="s">
        <v>528</v>
      </c>
      <c r="AL221" s="113" t="s">
        <v>528</v>
      </c>
      <c r="AM221" s="113" t="s">
        <v>530</v>
      </c>
      <c r="AN221" s="113" t="s">
        <v>1488</v>
      </c>
      <c r="AO221" s="114">
        <v>0</v>
      </c>
      <c r="AP221" s="113" t="s">
        <v>532</v>
      </c>
    </row>
    <row r="222" spans="1:42" x14ac:dyDescent="0.25">
      <c r="A222" s="113" t="s">
        <v>1489</v>
      </c>
      <c r="B222" s="114">
        <v>80000</v>
      </c>
      <c r="C222" s="113" t="s">
        <v>516</v>
      </c>
      <c r="D222" s="113" t="s">
        <v>517</v>
      </c>
      <c r="E222" s="113" t="s">
        <v>518</v>
      </c>
      <c r="F222" s="113" t="s">
        <v>519</v>
      </c>
      <c r="G222" s="113" t="s">
        <v>520</v>
      </c>
      <c r="H222" s="113" t="s">
        <v>1489</v>
      </c>
      <c r="I222" s="114">
        <v>80000</v>
      </c>
      <c r="J222" s="113" t="s">
        <v>34</v>
      </c>
      <c r="K222" s="114">
        <v>0</v>
      </c>
      <c r="L222" s="114">
        <v>0</v>
      </c>
      <c r="M222" s="115">
        <v>44405</v>
      </c>
      <c r="N222" s="115">
        <v>44405</v>
      </c>
      <c r="O222" s="115">
        <v>44405</v>
      </c>
      <c r="P222" s="116"/>
      <c r="Q222" s="113" t="s">
        <v>1490</v>
      </c>
      <c r="R222" s="113" t="s">
        <v>1491</v>
      </c>
      <c r="S222" s="113" t="s">
        <v>524</v>
      </c>
      <c r="T222" s="113" t="s">
        <v>1492</v>
      </c>
      <c r="U222" s="114">
        <v>0</v>
      </c>
      <c r="V222" s="115">
        <v>44505</v>
      </c>
      <c r="W222" s="115">
        <v>44505</v>
      </c>
      <c r="X222" s="113" t="s">
        <v>526</v>
      </c>
      <c r="Y222" s="113" t="s">
        <v>527</v>
      </c>
      <c r="Z222" s="113" t="s">
        <v>528</v>
      </c>
      <c r="AA222" s="116"/>
      <c r="AB222" s="116"/>
      <c r="AC222" s="113" t="s">
        <v>528</v>
      </c>
      <c r="AD222" s="113" t="s">
        <v>542</v>
      </c>
      <c r="AE222" s="114">
        <v>0</v>
      </c>
      <c r="AF222" s="116"/>
      <c r="AG222" s="114">
        <v>0</v>
      </c>
      <c r="AH222" s="114">
        <v>80000</v>
      </c>
      <c r="AI222" s="114">
        <v>0</v>
      </c>
      <c r="AJ222" s="114">
        <v>80000</v>
      </c>
      <c r="AK222" s="113" t="s">
        <v>528</v>
      </c>
      <c r="AL222" s="113" t="s">
        <v>528</v>
      </c>
      <c r="AM222" s="113" t="s">
        <v>530</v>
      </c>
      <c r="AN222" s="113" t="s">
        <v>1493</v>
      </c>
      <c r="AO222" s="114">
        <v>0</v>
      </c>
      <c r="AP222" s="113" t="s">
        <v>532</v>
      </c>
    </row>
    <row r="223" spans="1:42" x14ac:dyDescent="0.25">
      <c r="A223" s="113" t="s">
        <v>1494</v>
      </c>
      <c r="B223" s="114">
        <v>80000</v>
      </c>
      <c r="C223" s="113" t="s">
        <v>516</v>
      </c>
      <c r="D223" s="113" t="s">
        <v>517</v>
      </c>
      <c r="E223" s="113" t="s">
        <v>518</v>
      </c>
      <c r="F223" s="113" t="s">
        <v>519</v>
      </c>
      <c r="G223" s="113" t="s">
        <v>520</v>
      </c>
      <c r="H223" s="113" t="s">
        <v>1494</v>
      </c>
      <c r="I223" s="114">
        <v>80000</v>
      </c>
      <c r="J223" s="113" t="s">
        <v>34</v>
      </c>
      <c r="K223" s="114">
        <v>0</v>
      </c>
      <c r="L223" s="114">
        <v>0</v>
      </c>
      <c r="M223" s="115">
        <v>44406</v>
      </c>
      <c r="N223" s="115">
        <v>44406</v>
      </c>
      <c r="O223" s="115">
        <v>44406</v>
      </c>
      <c r="P223" s="116"/>
      <c r="Q223" s="113" t="s">
        <v>1377</v>
      </c>
      <c r="R223" s="113" t="s">
        <v>1378</v>
      </c>
      <c r="S223" s="113" t="s">
        <v>524</v>
      </c>
      <c r="T223" s="113" t="s">
        <v>1495</v>
      </c>
      <c r="U223" s="114">
        <v>0</v>
      </c>
      <c r="V223" s="115">
        <v>44447</v>
      </c>
      <c r="W223" s="115">
        <v>44447</v>
      </c>
      <c r="X223" s="113" t="s">
        <v>526</v>
      </c>
      <c r="Y223" s="113" t="s">
        <v>527</v>
      </c>
      <c r="Z223" s="113" t="s">
        <v>528</v>
      </c>
      <c r="AA223" s="116"/>
      <c r="AB223" s="116"/>
      <c r="AC223" s="113" t="s">
        <v>528</v>
      </c>
      <c r="AD223" s="113" t="s">
        <v>1379</v>
      </c>
      <c r="AE223" s="114">
        <v>0</v>
      </c>
      <c r="AF223" s="116"/>
      <c r="AG223" s="114">
        <v>0</v>
      </c>
      <c r="AH223" s="114">
        <v>80000</v>
      </c>
      <c r="AI223" s="114">
        <v>0</v>
      </c>
      <c r="AJ223" s="114">
        <v>80000</v>
      </c>
      <c r="AK223" s="113" t="s">
        <v>528</v>
      </c>
      <c r="AL223" s="113" t="s">
        <v>528</v>
      </c>
      <c r="AM223" s="113" t="s">
        <v>530</v>
      </c>
      <c r="AN223" s="113" t="s">
        <v>1496</v>
      </c>
      <c r="AO223" s="114">
        <v>0</v>
      </c>
      <c r="AP223" s="113" t="s">
        <v>532</v>
      </c>
    </row>
    <row r="224" spans="1:42" x14ac:dyDescent="0.25">
      <c r="A224" s="113" t="s">
        <v>1497</v>
      </c>
      <c r="B224" s="114">
        <v>80000</v>
      </c>
      <c r="C224" s="113" t="s">
        <v>516</v>
      </c>
      <c r="D224" s="113" t="s">
        <v>517</v>
      </c>
      <c r="E224" s="113" t="s">
        <v>518</v>
      </c>
      <c r="F224" s="113" t="s">
        <v>519</v>
      </c>
      <c r="G224" s="113" t="s">
        <v>520</v>
      </c>
      <c r="H224" s="113" t="s">
        <v>1497</v>
      </c>
      <c r="I224" s="114">
        <v>80000</v>
      </c>
      <c r="J224" s="113" t="s">
        <v>34</v>
      </c>
      <c r="K224" s="114">
        <v>0</v>
      </c>
      <c r="L224" s="114">
        <v>0</v>
      </c>
      <c r="M224" s="115">
        <v>44407</v>
      </c>
      <c r="N224" s="115">
        <v>44407</v>
      </c>
      <c r="O224" s="115">
        <v>44407</v>
      </c>
      <c r="P224" s="116"/>
      <c r="Q224" s="113" t="s">
        <v>942</v>
      </c>
      <c r="R224" s="113" t="s">
        <v>943</v>
      </c>
      <c r="S224" s="113" t="s">
        <v>524</v>
      </c>
      <c r="T224" s="113" t="s">
        <v>1498</v>
      </c>
      <c r="U224" s="114">
        <v>0</v>
      </c>
      <c r="V224" s="115">
        <v>44505</v>
      </c>
      <c r="W224" s="115">
        <v>44505</v>
      </c>
      <c r="X224" s="113" t="s">
        <v>526</v>
      </c>
      <c r="Y224" s="113" t="s">
        <v>527</v>
      </c>
      <c r="Z224" s="113" t="s">
        <v>528</v>
      </c>
      <c r="AA224" s="116"/>
      <c r="AB224" s="116"/>
      <c r="AC224" s="113" t="s">
        <v>528</v>
      </c>
      <c r="AD224" s="113" t="s">
        <v>542</v>
      </c>
      <c r="AE224" s="114">
        <v>0</v>
      </c>
      <c r="AF224" s="116"/>
      <c r="AG224" s="114">
        <v>0</v>
      </c>
      <c r="AH224" s="114">
        <v>80000</v>
      </c>
      <c r="AI224" s="114">
        <v>0</v>
      </c>
      <c r="AJ224" s="114">
        <v>80000</v>
      </c>
      <c r="AK224" s="113" t="s">
        <v>528</v>
      </c>
      <c r="AL224" s="113" t="s">
        <v>528</v>
      </c>
      <c r="AM224" s="113" t="s">
        <v>530</v>
      </c>
      <c r="AN224" s="113" t="s">
        <v>1499</v>
      </c>
      <c r="AO224" s="114">
        <v>0</v>
      </c>
      <c r="AP224" s="113" t="s">
        <v>532</v>
      </c>
    </row>
    <row r="225" spans="1:42" x14ac:dyDescent="0.25">
      <c r="A225" s="113" t="s">
        <v>1500</v>
      </c>
      <c r="B225" s="114">
        <v>80000</v>
      </c>
      <c r="C225" s="113" t="s">
        <v>516</v>
      </c>
      <c r="D225" s="113" t="s">
        <v>517</v>
      </c>
      <c r="E225" s="113" t="s">
        <v>518</v>
      </c>
      <c r="F225" s="113" t="s">
        <v>519</v>
      </c>
      <c r="G225" s="113" t="s">
        <v>520</v>
      </c>
      <c r="H225" s="113" t="s">
        <v>1500</v>
      </c>
      <c r="I225" s="114">
        <v>80000</v>
      </c>
      <c r="J225" s="113" t="s">
        <v>34</v>
      </c>
      <c r="K225" s="114">
        <v>0</v>
      </c>
      <c r="L225" s="114">
        <v>0</v>
      </c>
      <c r="M225" s="115">
        <v>44407</v>
      </c>
      <c r="N225" s="115">
        <v>44407</v>
      </c>
      <c r="O225" s="115">
        <v>44407</v>
      </c>
      <c r="P225" s="116"/>
      <c r="Q225" s="113" t="s">
        <v>1501</v>
      </c>
      <c r="R225" s="113" t="s">
        <v>1502</v>
      </c>
      <c r="S225" s="113" t="s">
        <v>524</v>
      </c>
      <c r="T225" s="113" t="s">
        <v>1503</v>
      </c>
      <c r="U225" s="114">
        <v>0</v>
      </c>
      <c r="V225" s="115">
        <v>44505</v>
      </c>
      <c r="W225" s="115">
        <v>44505</v>
      </c>
      <c r="X225" s="113" t="s">
        <v>526</v>
      </c>
      <c r="Y225" s="113" t="s">
        <v>527</v>
      </c>
      <c r="Z225" s="113" t="s">
        <v>528</v>
      </c>
      <c r="AA225" s="116"/>
      <c r="AB225" s="116"/>
      <c r="AC225" s="113" t="s">
        <v>528</v>
      </c>
      <c r="AD225" s="113" t="s">
        <v>542</v>
      </c>
      <c r="AE225" s="114">
        <v>0</v>
      </c>
      <c r="AF225" s="116"/>
      <c r="AG225" s="114">
        <v>0</v>
      </c>
      <c r="AH225" s="114">
        <v>80000</v>
      </c>
      <c r="AI225" s="114">
        <v>0</v>
      </c>
      <c r="AJ225" s="114">
        <v>80000</v>
      </c>
      <c r="AK225" s="113" t="s">
        <v>528</v>
      </c>
      <c r="AL225" s="113" t="s">
        <v>528</v>
      </c>
      <c r="AM225" s="113" t="s">
        <v>530</v>
      </c>
      <c r="AN225" s="113" t="s">
        <v>1504</v>
      </c>
      <c r="AO225" s="114">
        <v>0</v>
      </c>
      <c r="AP225" s="113" t="s">
        <v>532</v>
      </c>
    </row>
    <row r="226" spans="1:42" x14ac:dyDescent="0.25">
      <c r="A226" s="113" t="s">
        <v>1505</v>
      </c>
      <c r="B226" s="114">
        <v>80000</v>
      </c>
      <c r="C226" s="113" t="s">
        <v>516</v>
      </c>
      <c r="D226" s="113" t="s">
        <v>517</v>
      </c>
      <c r="E226" s="113" t="s">
        <v>518</v>
      </c>
      <c r="F226" s="113" t="s">
        <v>519</v>
      </c>
      <c r="G226" s="113" t="s">
        <v>520</v>
      </c>
      <c r="H226" s="113" t="s">
        <v>1505</v>
      </c>
      <c r="I226" s="114">
        <v>80000</v>
      </c>
      <c r="J226" s="113" t="s">
        <v>34</v>
      </c>
      <c r="K226" s="114">
        <v>0</v>
      </c>
      <c r="L226" s="114">
        <v>0</v>
      </c>
      <c r="M226" s="115">
        <v>44407</v>
      </c>
      <c r="N226" s="115">
        <v>44407</v>
      </c>
      <c r="O226" s="115">
        <v>44407</v>
      </c>
      <c r="P226" s="116"/>
      <c r="Q226" s="113" t="s">
        <v>879</v>
      </c>
      <c r="R226" s="113" t="s">
        <v>880</v>
      </c>
      <c r="S226" s="113" t="s">
        <v>524</v>
      </c>
      <c r="T226" s="113" t="s">
        <v>1506</v>
      </c>
      <c r="U226" s="114">
        <v>0</v>
      </c>
      <c r="V226" s="115">
        <v>44447</v>
      </c>
      <c r="W226" s="115">
        <v>44447</v>
      </c>
      <c r="X226" s="113" t="s">
        <v>526</v>
      </c>
      <c r="Y226" s="113" t="s">
        <v>527</v>
      </c>
      <c r="Z226" s="113" t="s">
        <v>528</v>
      </c>
      <c r="AA226" s="116"/>
      <c r="AB226" s="116"/>
      <c r="AC226" s="113" t="s">
        <v>528</v>
      </c>
      <c r="AD226" s="113" t="s">
        <v>1379</v>
      </c>
      <c r="AE226" s="114">
        <v>0</v>
      </c>
      <c r="AF226" s="116"/>
      <c r="AG226" s="114">
        <v>0</v>
      </c>
      <c r="AH226" s="114">
        <v>80000</v>
      </c>
      <c r="AI226" s="114">
        <v>0</v>
      </c>
      <c r="AJ226" s="114">
        <v>80000</v>
      </c>
      <c r="AK226" s="113" t="s">
        <v>528</v>
      </c>
      <c r="AL226" s="113" t="s">
        <v>528</v>
      </c>
      <c r="AM226" s="113" t="s">
        <v>530</v>
      </c>
      <c r="AN226" s="113" t="s">
        <v>1507</v>
      </c>
      <c r="AO226" s="114">
        <v>0</v>
      </c>
      <c r="AP226" s="113" t="s">
        <v>532</v>
      </c>
    </row>
    <row r="227" spans="1:42" x14ac:dyDescent="0.25">
      <c r="A227" s="113" t="s">
        <v>1508</v>
      </c>
      <c r="B227" s="114">
        <v>80000</v>
      </c>
      <c r="C227" s="113" t="s">
        <v>516</v>
      </c>
      <c r="D227" s="113" t="s">
        <v>517</v>
      </c>
      <c r="E227" s="113" t="s">
        <v>518</v>
      </c>
      <c r="F227" s="113" t="s">
        <v>519</v>
      </c>
      <c r="G227" s="113" t="s">
        <v>520</v>
      </c>
      <c r="H227" s="113" t="s">
        <v>1508</v>
      </c>
      <c r="I227" s="114">
        <v>80000</v>
      </c>
      <c r="J227" s="113" t="s">
        <v>34</v>
      </c>
      <c r="K227" s="114">
        <v>0</v>
      </c>
      <c r="L227" s="114">
        <v>0</v>
      </c>
      <c r="M227" s="115">
        <v>44412</v>
      </c>
      <c r="N227" s="115">
        <v>44412</v>
      </c>
      <c r="O227" s="115">
        <v>44412</v>
      </c>
      <c r="P227" s="116"/>
      <c r="Q227" s="113" t="s">
        <v>997</v>
      </c>
      <c r="R227" s="113" t="s">
        <v>998</v>
      </c>
      <c r="S227" s="113" t="s">
        <v>524</v>
      </c>
      <c r="T227" s="113" t="s">
        <v>525</v>
      </c>
      <c r="U227" s="114">
        <v>0</v>
      </c>
      <c r="V227" s="115">
        <v>44597</v>
      </c>
      <c r="W227" s="115">
        <v>44597</v>
      </c>
      <c r="X227" s="113" t="s">
        <v>526</v>
      </c>
      <c r="Y227" s="113" t="s">
        <v>527</v>
      </c>
      <c r="Z227" s="113" t="s">
        <v>528</v>
      </c>
      <c r="AA227" s="116"/>
      <c r="AB227" s="116"/>
      <c r="AC227" s="113" t="s">
        <v>528</v>
      </c>
      <c r="AD227" s="113" t="s">
        <v>1509</v>
      </c>
      <c r="AE227" s="114">
        <v>0</v>
      </c>
      <c r="AF227" s="116"/>
      <c r="AG227" s="114">
        <v>0</v>
      </c>
      <c r="AH227" s="114">
        <v>80000</v>
      </c>
      <c r="AI227" s="114">
        <v>0</v>
      </c>
      <c r="AJ227" s="114">
        <v>80000</v>
      </c>
      <c r="AK227" s="113" t="s">
        <v>528</v>
      </c>
      <c r="AL227" s="113" t="s">
        <v>528</v>
      </c>
      <c r="AM227" s="113" t="s">
        <v>530</v>
      </c>
      <c r="AN227" s="113" t="s">
        <v>1510</v>
      </c>
      <c r="AO227" s="114">
        <v>0</v>
      </c>
      <c r="AP227" s="113" t="s">
        <v>532</v>
      </c>
    </row>
    <row r="228" spans="1:42" x14ac:dyDescent="0.25">
      <c r="A228" s="113" t="s">
        <v>1511</v>
      </c>
      <c r="B228" s="114">
        <v>80000</v>
      </c>
      <c r="C228" s="113" t="s">
        <v>516</v>
      </c>
      <c r="D228" s="113" t="s">
        <v>517</v>
      </c>
      <c r="E228" s="113" t="s">
        <v>518</v>
      </c>
      <c r="F228" s="113" t="s">
        <v>519</v>
      </c>
      <c r="G228" s="113" t="s">
        <v>520</v>
      </c>
      <c r="H228" s="113" t="s">
        <v>1511</v>
      </c>
      <c r="I228" s="114">
        <v>80000</v>
      </c>
      <c r="J228" s="113" t="s">
        <v>34</v>
      </c>
      <c r="K228" s="114">
        <v>0</v>
      </c>
      <c r="L228" s="114">
        <v>0</v>
      </c>
      <c r="M228" s="115">
        <v>44414</v>
      </c>
      <c r="N228" s="115">
        <v>44414</v>
      </c>
      <c r="O228" s="115">
        <v>44414</v>
      </c>
      <c r="P228" s="116"/>
      <c r="Q228" s="113" t="s">
        <v>1512</v>
      </c>
      <c r="R228" s="113" t="s">
        <v>1513</v>
      </c>
      <c r="S228" s="113" t="s">
        <v>524</v>
      </c>
      <c r="T228" s="113" t="s">
        <v>1514</v>
      </c>
      <c r="U228" s="114">
        <v>0</v>
      </c>
      <c r="V228" s="115">
        <v>44454</v>
      </c>
      <c r="W228" s="115">
        <v>44454</v>
      </c>
      <c r="X228" s="113" t="s">
        <v>526</v>
      </c>
      <c r="Y228" s="113" t="s">
        <v>527</v>
      </c>
      <c r="Z228" s="113" t="s">
        <v>528</v>
      </c>
      <c r="AA228" s="116"/>
      <c r="AB228" s="116"/>
      <c r="AC228" s="113" t="s">
        <v>528</v>
      </c>
      <c r="AD228" s="113" t="s">
        <v>553</v>
      </c>
      <c r="AE228" s="114">
        <v>0</v>
      </c>
      <c r="AF228" s="116"/>
      <c r="AG228" s="114">
        <v>0</v>
      </c>
      <c r="AH228" s="114">
        <v>80000</v>
      </c>
      <c r="AI228" s="114">
        <v>0</v>
      </c>
      <c r="AJ228" s="114">
        <v>80000</v>
      </c>
      <c r="AK228" s="113" t="s">
        <v>528</v>
      </c>
      <c r="AL228" s="113" t="s">
        <v>528</v>
      </c>
      <c r="AM228" s="113" t="s">
        <v>530</v>
      </c>
      <c r="AN228" s="113" t="s">
        <v>1515</v>
      </c>
      <c r="AO228" s="114">
        <v>0</v>
      </c>
      <c r="AP228" s="113" t="s">
        <v>532</v>
      </c>
    </row>
    <row r="229" spans="1:42" x14ac:dyDescent="0.25">
      <c r="A229" s="113" t="s">
        <v>1516</v>
      </c>
      <c r="B229" s="114">
        <v>80000</v>
      </c>
      <c r="C229" s="113" t="s">
        <v>516</v>
      </c>
      <c r="D229" s="113" t="s">
        <v>517</v>
      </c>
      <c r="E229" s="113" t="s">
        <v>518</v>
      </c>
      <c r="F229" s="113" t="s">
        <v>519</v>
      </c>
      <c r="G229" s="113" t="s">
        <v>520</v>
      </c>
      <c r="H229" s="113" t="s">
        <v>1516</v>
      </c>
      <c r="I229" s="114">
        <v>80000</v>
      </c>
      <c r="J229" s="113" t="s">
        <v>34</v>
      </c>
      <c r="K229" s="114">
        <v>0</v>
      </c>
      <c r="L229" s="114">
        <v>0</v>
      </c>
      <c r="M229" s="115">
        <v>44417</v>
      </c>
      <c r="N229" s="115">
        <v>44417</v>
      </c>
      <c r="O229" s="115">
        <v>44417</v>
      </c>
      <c r="P229" s="116"/>
      <c r="Q229" s="113" t="s">
        <v>683</v>
      </c>
      <c r="R229" s="113" t="s">
        <v>684</v>
      </c>
      <c r="S229" s="113" t="s">
        <v>524</v>
      </c>
      <c r="T229" s="113" t="s">
        <v>1517</v>
      </c>
      <c r="U229" s="114">
        <v>0</v>
      </c>
      <c r="V229" s="115">
        <v>44454</v>
      </c>
      <c r="W229" s="115">
        <v>44454</v>
      </c>
      <c r="X229" s="113" t="s">
        <v>526</v>
      </c>
      <c r="Y229" s="113" t="s">
        <v>527</v>
      </c>
      <c r="Z229" s="113" t="s">
        <v>528</v>
      </c>
      <c r="AA229" s="116"/>
      <c r="AB229" s="116"/>
      <c r="AC229" s="113" t="s">
        <v>528</v>
      </c>
      <c r="AD229" s="113" t="s">
        <v>553</v>
      </c>
      <c r="AE229" s="114">
        <v>0</v>
      </c>
      <c r="AF229" s="116"/>
      <c r="AG229" s="114">
        <v>0</v>
      </c>
      <c r="AH229" s="114">
        <v>80000</v>
      </c>
      <c r="AI229" s="114">
        <v>0</v>
      </c>
      <c r="AJ229" s="114">
        <v>80000</v>
      </c>
      <c r="AK229" s="113" t="s">
        <v>528</v>
      </c>
      <c r="AL229" s="113" t="s">
        <v>528</v>
      </c>
      <c r="AM229" s="113" t="s">
        <v>530</v>
      </c>
      <c r="AN229" s="113" t="s">
        <v>1518</v>
      </c>
      <c r="AO229" s="114">
        <v>0</v>
      </c>
      <c r="AP229" s="113" t="s">
        <v>532</v>
      </c>
    </row>
    <row r="230" spans="1:42" x14ac:dyDescent="0.25">
      <c r="A230" s="113" t="s">
        <v>1519</v>
      </c>
      <c r="B230" s="114">
        <v>80000</v>
      </c>
      <c r="C230" s="113" t="s">
        <v>516</v>
      </c>
      <c r="D230" s="113" t="s">
        <v>517</v>
      </c>
      <c r="E230" s="113" t="s">
        <v>518</v>
      </c>
      <c r="F230" s="113" t="s">
        <v>519</v>
      </c>
      <c r="G230" s="113" t="s">
        <v>520</v>
      </c>
      <c r="H230" s="113" t="s">
        <v>1519</v>
      </c>
      <c r="I230" s="114">
        <v>80000</v>
      </c>
      <c r="J230" s="113" t="s">
        <v>34</v>
      </c>
      <c r="K230" s="114">
        <v>0</v>
      </c>
      <c r="L230" s="114">
        <v>0</v>
      </c>
      <c r="M230" s="115">
        <v>44419</v>
      </c>
      <c r="N230" s="115">
        <v>44419</v>
      </c>
      <c r="O230" s="115">
        <v>44419</v>
      </c>
      <c r="P230" s="116"/>
      <c r="Q230" s="113" t="s">
        <v>1520</v>
      </c>
      <c r="R230" s="113" t="s">
        <v>1521</v>
      </c>
      <c r="S230" s="113" t="s">
        <v>524</v>
      </c>
      <c r="T230" s="113" t="s">
        <v>1522</v>
      </c>
      <c r="U230" s="114">
        <v>0</v>
      </c>
      <c r="V230" s="115">
        <v>44454</v>
      </c>
      <c r="W230" s="115">
        <v>44454</v>
      </c>
      <c r="X230" s="113" t="s">
        <v>526</v>
      </c>
      <c r="Y230" s="113" t="s">
        <v>527</v>
      </c>
      <c r="Z230" s="113" t="s">
        <v>528</v>
      </c>
      <c r="AA230" s="116"/>
      <c r="AB230" s="116"/>
      <c r="AC230" s="113" t="s">
        <v>528</v>
      </c>
      <c r="AD230" s="113" t="s">
        <v>553</v>
      </c>
      <c r="AE230" s="114">
        <v>0</v>
      </c>
      <c r="AF230" s="116"/>
      <c r="AG230" s="114">
        <v>0</v>
      </c>
      <c r="AH230" s="114">
        <v>80000</v>
      </c>
      <c r="AI230" s="114">
        <v>0</v>
      </c>
      <c r="AJ230" s="114">
        <v>80000</v>
      </c>
      <c r="AK230" s="113" t="s">
        <v>528</v>
      </c>
      <c r="AL230" s="113" t="s">
        <v>528</v>
      </c>
      <c r="AM230" s="113" t="s">
        <v>530</v>
      </c>
      <c r="AN230" s="113" t="s">
        <v>1523</v>
      </c>
      <c r="AO230" s="114">
        <v>0</v>
      </c>
      <c r="AP230" s="113" t="s">
        <v>532</v>
      </c>
    </row>
    <row r="231" spans="1:42" x14ac:dyDescent="0.25">
      <c r="A231" s="113" t="s">
        <v>1524</v>
      </c>
      <c r="B231" s="114">
        <v>80000</v>
      </c>
      <c r="C231" s="113" t="s">
        <v>516</v>
      </c>
      <c r="D231" s="113" t="s">
        <v>517</v>
      </c>
      <c r="E231" s="113" t="s">
        <v>518</v>
      </c>
      <c r="F231" s="113" t="s">
        <v>519</v>
      </c>
      <c r="G231" s="113" t="s">
        <v>520</v>
      </c>
      <c r="H231" s="113" t="s">
        <v>1524</v>
      </c>
      <c r="I231" s="114">
        <v>80000</v>
      </c>
      <c r="J231" s="113" t="s">
        <v>34</v>
      </c>
      <c r="K231" s="114">
        <v>0</v>
      </c>
      <c r="L231" s="114">
        <v>0</v>
      </c>
      <c r="M231" s="115">
        <v>44420</v>
      </c>
      <c r="N231" s="115">
        <v>44420</v>
      </c>
      <c r="O231" s="115">
        <v>44420</v>
      </c>
      <c r="P231" s="116"/>
      <c r="Q231" s="113" t="s">
        <v>1525</v>
      </c>
      <c r="R231" s="113" t="s">
        <v>1526</v>
      </c>
      <c r="S231" s="113" t="s">
        <v>524</v>
      </c>
      <c r="T231" s="113" t="s">
        <v>1527</v>
      </c>
      <c r="U231" s="114">
        <v>0</v>
      </c>
      <c r="V231" s="115">
        <v>44454</v>
      </c>
      <c r="W231" s="115">
        <v>44454</v>
      </c>
      <c r="X231" s="113" t="s">
        <v>526</v>
      </c>
      <c r="Y231" s="113" t="s">
        <v>527</v>
      </c>
      <c r="Z231" s="113" t="s">
        <v>528</v>
      </c>
      <c r="AA231" s="116"/>
      <c r="AB231" s="116"/>
      <c r="AC231" s="113" t="s">
        <v>528</v>
      </c>
      <c r="AD231" s="113" t="s">
        <v>553</v>
      </c>
      <c r="AE231" s="114">
        <v>0</v>
      </c>
      <c r="AF231" s="116"/>
      <c r="AG231" s="114">
        <v>0</v>
      </c>
      <c r="AH231" s="114">
        <v>80000</v>
      </c>
      <c r="AI231" s="114">
        <v>0</v>
      </c>
      <c r="AJ231" s="114">
        <v>80000</v>
      </c>
      <c r="AK231" s="113" t="s">
        <v>528</v>
      </c>
      <c r="AL231" s="113" t="s">
        <v>528</v>
      </c>
      <c r="AM231" s="113" t="s">
        <v>530</v>
      </c>
      <c r="AN231" s="113" t="s">
        <v>1528</v>
      </c>
      <c r="AO231" s="114">
        <v>0</v>
      </c>
      <c r="AP231" s="113" t="s">
        <v>532</v>
      </c>
    </row>
    <row r="232" spans="1:42" x14ac:dyDescent="0.25">
      <c r="A232" s="113" t="s">
        <v>1529</v>
      </c>
      <c r="B232" s="114">
        <v>80000</v>
      </c>
      <c r="C232" s="113" t="s">
        <v>516</v>
      </c>
      <c r="D232" s="113" t="s">
        <v>517</v>
      </c>
      <c r="E232" s="113" t="s">
        <v>518</v>
      </c>
      <c r="F232" s="113" t="s">
        <v>519</v>
      </c>
      <c r="G232" s="113" t="s">
        <v>520</v>
      </c>
      <c r="H232" s="113" t="s">
        <v>1529</v>
      </c>
      <c r="I232" s="114">
        <v>80000</v>
      </c>
      <c r="J232" s="113" t="s">
        <v>34</v>
      </c>
      <c r="K232" s="114">
        <v>0</v>
      </c>
      <c r="L232" s="114">
        <v>0</v>
      </c>
      <c r="M232" s="115">
        <v>44428</v>
      </c>
      <c r="N232" s="115">
        <v>44428</v>
      </c>
      <c r="O232" s="115">
        <v>44428</v>
      </c>
      <c r="P232" s="116"/>
      <c r="Q232" s="113" t="s">
        <v>1530</v>
      </c>
      <c r="R232" s="113" t="s">
        <v>1531</v>
      </c>
      <c r="S232" s="113" t="s">
        <v>524</v>
      </c>
      <c r="T232" s="113" t="s">
        <v>1532</v>
      </c>
      <c r="U232" s="114">
        <v>0</v>
      </c>
      <c r="V232" s="115">
        <v>44454</v>
      </c>
      <c r="W232" s="115">
        <v>44454</v>
      </c>
      <c r="X232" s="113" t="s">
        <v>526</v>
      </c>
      <c r="Y232" s="113" t="s">
        <v>527</v>
      </c>
      <c r="Z232" s="113" t="s">
        <v>528</v>
      </c>
      <c r="AA232" s="116"/>
      <c r="AB232" s="116"/>
      <c r="AC232" s="113" t="s">
        <v>528</v>
      </c>
      <c r="AD232" s="113" t="s">
        <v>553</v>
      </c>
      <c r="AE232" s="114">
        <v>0</v>
      </c>
      <c r="AF232" s="116"/>
      <c r="AG232" s="114">
        <v>0</v>
      </c>
      <c r="AH232" s="114">
        <v>80000</v>
      </c>
      <c r="AI232" s="114">
        <v>0</v>
      </c>
      <c r="AJ232" s="114">
        <v>80000</v>
      </c>
      <c r="AK232" s="113" t="s">
        <v>528</v>
      </c>
      <c r="AL232" s="113" t="s">
        <v>528</v>
      </c>
      <c r="AM232" s="113" t="s">
        <v>530</v>
      </c>
      <c r="AN232" s="113" t="s">
        <v>1533</v>
      </c>
      <c r="AO232" s="114">
        <v>0</v>
      </c>
      <c r="AP232" s="113" t="s">
        <v>532</v>
      </c>
    </row>
    <row r="233" spans="1:42" x14ac:dyDescent="0.25">
      <c r="A233" s="113" t="s">
        <v>1534</v>
      </c>
      <c r="B233" s="114">
        <v>80000</v>
      </c>
      <c r="C233" s="113" t="s">
        <v>516</v>
      </c>
      <c r="D233" s="113" t="s">
        <v>517</v>
      </c>
      <c r="E233" s="113" t="s">
        <v>518</v>
      </c>
      <c r="F233" s="113" t="s">
        <v>519</v>
      </c>
      <c r="G233" s="113" t="s">
        <v>520</v>
      </c>
      <c r="H233" s="113" t="s">
        <v>1534</v>
      </c>
      <c r="I233" s="114">
        <v>80000</v>
      </c>
      <c r="J233" s="113" t="s">
        <v>34</v>
      </c>
      <c r="K233" s="114">
        <v>0</v>
      </c>
      <c r="L233" s="114">
        <v>0</v>
      </c>
      <c r="M233" s="115">
        <v>44435</v>
      </c>
      <c r="N233" s="115">
        <v>44435</v>
      </c>
      <c r="O233" s="115">
        <v>44435</v>
      </c>
      <c r="P233" s="116"/>
      <c r="Q233" s="113" t="s">
        <v>1081</v>
      </c>
      <c r="R233" s="113" t="s">
        <v>1082</v>
      </c>
      <c r="S233" s="113" t="s">
        <v>524</v>
      </c>
      <c r="T233" s="113" t="s">
        <v>1535</v>
      </c>
      <c r="U233" s="114">
        <v>0</v>
      </c>
      <c r="V233" s="115">
        <v>44454</v>
      </c>
      <c r="W233" s="115">
        <v>44454</v>
      </c>
      <c r="X233" s="113" t="s">
        <v>526</v>
      </c>
      <c r="Y233" s="113" t="s">
        <v>527</v>
      </c>
      <c r="Z233" s="113" t="s">
        <v>528</v>
      </c>
      <c r="AA233" s="116"/>
      <c r="AB233" s="116"/>
      <c r="AC233" s="113" t="s">
        <v>528</v>
      </c>
      <c r="AD233" s="113" t="s">
        <v>553</v>
      </c>
      <c r="AE233" s="114">
        <v>0</v>
      </c>
      <c r="AF233" s="116"/>
      <c r="AG233" s="114">
        <v>0</v>
      </c>
      <c r="AH233" s="114">
        <v>80000</v>
      </c>
      <c r="AI233" s="114">
        <v>0</v>
      </c>
      <c r="AJ233" s="114">
        <v>80000</v>
      </c>
      <c r="AK233" s="113" t="s">
        <v>528</v>
      </c>
      <c r="AL233" s="113" t="s">
        <v>528</v>
      </c>
      <c r="AM233" s="113" t="s">
        <v>530</v>
      </c>
      <c r="AN233" s="113" t="s">
        <v>1536</v>
      </c>
      <c r="AO233" s="114">
        <v>0</v>
      </c>
      <c r="AP233" s="113" t="s">
        <v>532</v>
      </c>
    </row>
    <row r="234" spans="1:42" x14ac:dyDescent="0.25">
      <c r="A234" s="113" t="s">
        <v>1537</v>
      </c>
      <c r="B234" s="114">
        <v>80000</v>
      </c>
      <c r="C234" s="113" t="s">
        <v>516</v>
      </c>
      <c r="D234" s="113" t="s">
        <v>517</v>
      </c>
      <c r="E234" s="113" t="s">
        <v>518</v>
      </c>
      <c r="F234" s="113" t="s">
        <v>519</v>
      </c>
      <c r="G234" s="113" t="s">
        <v>520</v>
      </c>
      <c r="H234" s="113" t="s">
        <v>1537</v>
      </c>
      <c r="I234" s="114">
        <v>80000</v>
      </c>
      <c r="J234" s="113" t="s">
        <v>34</v>
      </c>
      <c r="K234" s="114">
        <v>0</v>
      </c>
      <c r="L234" s="114">
        <v>0</v>
      </c>
      <c r="M234" s="115">
        <v>44438</v>
      </c>
      <c r="N234" s="115">
        <v>44438</v>
      </c>
      <c r="O234" s="115">
        <v>44438</v>
      </c>
      <c r="P234" s="116"/>
      <c r="Q234" s="113" t="s">
        <v>833</v>
      </c>
      <c r="R234" s="113" t="s">
        <v>834</v>
      </c>
      <c r="S234" s="113" t="s">
        <v>524</v>
      </c>
      <c r="T234" s="113" t="s">
        <v>1538</v>
      </c>
      <c r="U234" s="114">
        <v>0</v>
      </c>
      <c r="V234" s="115">
        <v>44454</v>
      </c>
      <c r="W234" s="115">
        <v>44454</v>
      </c>
      <c r="X234" s="113" t="s">
        <v>526</v>
      </c>
      <c r="Y234" s="113" t="s">
        <v>527</v>
      </c>
      <c r="Z234" s="113" t="s">
        <v>528</v>
      </c>
      <c r="AA234" s="116"/>
      <c r="AB234" s="116"/>
      <c r="AC234" s="113" t="s">
        <v>528</v>
      </c>
      <c r="AD234" s="113" t="s">
        <v>553</v>
      </c>
      <c r="AE234" s="114">
        <v>0</v>
      </c>
      <c r="AF234" s="116"/>
      <c r="AG234" s="114">
        <v>0</v>
      </c>
      <c r="AH234" s="114">
        <v>80000</v>
      </c>
      <c r="AI234" s="114">
        <v>0</v>
      </c>
      <c r="AJ234" s="114">
        <v>80000</v>
      </c>
      <c r="AK234" s="113" t="s">
        <v>528</v>
      </c>
      <c r="AL234" s="113" t="s">
        <v>528</v>
      </c>
      <c r="AM234" s="113" t="s">
        <v>530</v>
      </c>
      <c r="AN234" s="113" t="s">
        <v>1539</v>
      </c>
      <c r="AO234" s="114">
        <v>0</v>
      </c>
      <c r="AP234" s="113" t="s">
        <v>532</v>
      </c>
    </row>
    <row r="235" spans="1:42" x14ac:dyDescent="0.25">
      <c r="A235" s="113" t="s">
        <v>1540</v>
      </c>
      <c r="B235" s="114">
        <v>80000</v>
      </c>
      <c r="C235" s="113" t="s">
        <v>516</v>
      </c>
      <c r="D235" s="113" t="s">
        <v>517</v>
      </c>
      <c r="E235" s="113" t="s">
        <v>518</v>
      </c>
      <c r="F235" s="113" t="s">
        <v>519</v>
      </c>
      <c r="G235" s="113" t="s">
        <v>520</v>
      </c>
      <c r="H235" s="113" t="s">
        <v>1540</v>
      </c>
      <c r="I235" s="114">
        <v>80000</v>
      </c>
      <c r="J235" s="113" t="s">
        <v>34</v>
      </c>
      <c r="K235" s="114">
        <v>0</v>
      </c>
      <c r="L235" s="114">
        <v>0</v>
      </c>
      <c r="M235" s="115">
        <v>44438</v>
      </c>
      <c r="N235" s="115">
        <v>44438</v>
      </c>
      <c r="O235" s="115">
        <v>44438</v>
      </c>
      <c r="P235" s="116"/>
      <c r="Q235" s="113" t="s">
        <v>1541</v>
      </c>
      <c r="R235" s="113" t="s">
        <v>1542</v>
      </c>
      <c r="S235" s="113" t="s">
        <v>524</v>
      </c>
      <c r="T235" s="113" t="s">
        <v>1543</v>
      </c>
      <c r="U235" s="114">
        <v>0</v>
      </c>
      <c r="V235" s="115">
        <v>44454</v>
      </c>
      <c r="W235" s="115">
        <v>44454</v>
      </c>
      <c r="X235" s="113" t="s">
        <v>526</v>
      </c>
      <c r="Y235" s="113" t="s">
        <v>527</v>
      </c>
      <c r="Z235" s="113" t="s">
        <v>528</v>
      </c>
      <c r="AA235" s="116"/>
      <c r="AB235" s="116"/>
      <c r="AC235" s="113" t="s">
        <v>528</v>
      </c>
      <c r="AD235" s="113" t="s">
        <v>553</v>
      </c>
      <c r="AE235" s="114">
        <v>0</v>
      </c>
      <c r="AF235" s="116"/>
      <c r="AG235" s="114">
        <v>0</v>
      </c>
      <c r="AH235" s="114">
        <v>80000</v>
      </c>
      <c r="AI235" s="114">
        <v>0</v>
      </c>
      <c r="AJ235" s="114">
        <v>80000</v>
      </c>
      <c r="AK235" s="113" t="s">
        <v>528</v>
      </c>
      <c r="AL235" s="113" t="s">
        <v>528</v>
      </c>
      <c r="AM235" s="113" t="s">
        <v>530</v>
      </c>
      <c r="AN235" s="113" t="s">
        <v>1544</v>
      </c>
      <c r="AO235" s="114">
        <v>0</v>
      </c>
      <c r="AP235" s="113" t="s">
        <v>532</v>
      </c>
    </row>
    <row r="236" spans="1:42" x14ac:dyDescent="0.25">
      <c r="A236" s="113" t="s">
        <v>1545</v>
      </c>
      <c r="B236" s="114">
        <v>80000</v>
      </c>
      <c r="C236" s="113" t="s">
        <v>516</v>
      </c>
      <c r="D236" s="113" t="s">
        <v>517</v>
      </c>
      <c r="E236" s="113" t="s">
        <v>518</v>
      </c>
      <c r="F236" s="113" t="s">
        <v>519</v>
      </c>
      <c r="G236" s="113" t="s">
        <v>520</v>
      </c>
      <c r="H236" s="113" t="s">
        <v>1545</v>
      </c>
      <c r="I236" s="114">
        <v>80000</v>
      </c>
      <c r="J236" s="113" t="s">
        <v>34</v>
      </c>
      <c r="K236" s="114">
        <v>0</v>
      </c>
      <c r="L236" s="114">
        <v>0</v>
      </c>
      <c r="M236" s="115">
        <v>44440</v>
      </c>
      <c r="N236" s="115">
        <v>44440</v>
      </c>
      <c r="O236" s="115">
        <v>44440</v>
      </c>
      <c r="P236" s="116"/>
      <c r="Q236" s="113" t="s">
        <v>1546</v>
      </c>
      <c r="R236" s="113" t="s">
        <v>1547</v>
      </c>
      <c r="S236" s="113" t="s">
        <v>524</v>
      </c>
      <c r="T236" s="113" t="s">
        <v>525</v>
      </c>
      <c r="U236" s="114">
        <v>0</v>
      </c>
      <c r="V236" s="115">
        <v>44505</v>
      </c>
      <c r="W236" s="115">
        <v>44505</v>
      </c>
      <c r="X236" s="113" t="s">
        <v>526</v>
      </c>
      <c r="Y236" s="113" t="s">
        <v>527</v>
      </c>
      <c r="Z236" s="113" t="s">
        <v>528</v>
      </c>
      <c r="AA236" s="116"/>
      <c r="AB236" s="116"/>
      <c r="AC236" s="113" t="s">
        <v>528</v>
      </c>
      <c r="AD236" s="113" t="s">
        <v>1548</v>
      </c>
      <c r="AE236" s="114">
        <v>0</v>
      </c>
      <c r="AF236" s="116"/>
      <c r="AG236" s="114">
        <v>0</v>
      </c>
      <c r="AH236" s="114">
        <v>80000</v>
      </c>
      <c r="AI236" s="114">
        <v>0</v>
      </c>
      <c r="AJ236" s="114">
        <v>80000</v>
      </c>
      <c r="AK236" s="113" t="s">
        <v>528</v>
      </c>
      <c r="AL236" s="113" t="s">
        <v>528</v>
      </c>
      <c r="AM236" s="113" t="s">
        <v>530</v>
      </c>
      <c r="AN236" s="113" t="s">
        <v>1549</v>
      </c>
      <c r="AO236" s="114">
        <v>0</v>
      </c>
      <c r="AP236" s="113" t="s">
        <v>532</v>
      </c>
    </row>
    <row r="237" spans="1:42" x14ac:dyDescent="0.25">
      <c r="A237" s="113" t="s">
        <v>1550</v>
      </c>
      <c r="B237" s="114">
        <v>80000</v>
      </c>
      <c r="C237" s="113" t="s">
        <v>516</v>
      </c>
      <c r="D237" s="113" t="s">
        <v>517</v>
      </c>
      <c r="E237" s="113" t="s">
        <v>518</v>
      </c>
      <c r="F237" s="113" t="s">
        <v>519</v>
      </c>
      <c r="G237" s="113" t="s">
        <v>520</v>
      </c>
      <c r="H237" s="113" t="s">
        <v>1550</v>
      </c>
      <c r="I237" s="114">
        <v>80000</v>
      </c>
      <c r="J237" s="113" t="s">
        <v>34</v>
      </c>
      <c r="K237" s="114">
        <v>0</v>
      </c>
      <c r="L237" s="114">
        <v>0</v>
      </c>
      <c r="M237" s="115">
        <v>44441</v>
      </c>
      <c r="N237" s="115">
        <v>44441</v>
      </c>
      <c r="O237" s="115">
        <v>44441</v>
      </c>
      <c r="P237" s="116"/>
      <c r="Q237" s="113" t="s">
        <v>1551</v>
      </c>
      <c r="R237" s="113" t="s">
        <v>1552</v>
      </c>
      <c r="S237" s="113" t="s">
        <v>524</v>
      </c>
      <c r="T237" s="113" t="s">
        <v>525</v>
      </c>
      <c r="U237" s="114">
        <v>0</v>
      </c>
      <c r="V237" s="115">
        <v>44505</v>
      </c>
      <c r="W237" s="115">
        <v>44505</v>
      </c>
      <c r="X237" s="113" t="s">
        <v>526</v>
      </c>
      <c r="Y237" s="113" t="s">
        <v>527</v>
      </c>
      <c r="Z237" s="113" t="s">
        <v>528</v>
      </c>
      <c r="AA237" s="116"/>
      <c r="AB237" s="116"/>
      <c r="AC237" s="113" t="s">
        <v>528</v>
      </c>
      <c r="AD237" s="113" t="s">
        <v>1548</v>
      </c>
      <c r="AE237" s="114">
        <v>0</v>
      </c>
      <c r="AF237" s="116"/>
      <c r="AG237" s="114">
        <v>0</v>
      </c>
      <c r="AH237" s="114">
        <v>80000</v>
      </c>
      <c r="AI237" s="114">
        <v>0</v>
      </c>
      <c r="AJ237" s="114">
        <v>80000</v>
      </c>
      <c r="AK237" s="113" t="s">
        <v>528</v>
      </c>
      <c r="AL237" s="113" t="s">
        <v>528</v>
      </c>
      <c r="AM237" s="113" t="s">
        <v>530</v>
      </c>
      <c r="AN237" s="113" t="s">
        <v>1553</v>
      </c>
      <c r="AO237" s="114">
        <v>0</v>
      </c>
      <c r="AP237" s="113" t="s">
        <v>532</v>
      </c>
    </row>
    <row r="238" spans="1:42" x14ac:dyDescent="0.25">
      <c r="A238" s="113" t="s">
        <v>1554</v>
      </c>
      <c r="B238" s="114">
        <v>80000</v>
      </c>
      <c r="C238" s="113" t="s">
        <v>516</v>
      </c>
      <c r="D238" s="113" t="s">
        <v>517</v>
      </c>
      <c r="E238" s="113" t="s">
        <v>518</v>
      </c>
      <c r="F238" s="113" t="s">
        <v>519</v>
      </c>
      <c r="G238" s="113" t="s">
        <v>520</v>
      </c>
      <c r="H238" s="113" t="s">
        <v>1554</v>
      </c>
      <c r="I238" s="114">
        <v>80000</v>
      </c>
      <c r="J238" s="113" t="s">
        <v>34</v>
      </c>
      <c r="K238" s="114">
        <v>0</v>
      </c>
      <c r="L238" s="114">
        <v>0</v>
      </c>
      <c r="M238" s="115">
        <v>44441</v>
      </c>
      <c r="N238" s="115">
        <v>44441</v>
      </c>
      <c r="O238" s="115">
        <v>44441</v>
      </c>
      <c r="P238" s="116"/>
      <c r="Q238" s="113" t="s">
        <v>1555</v>
      </c>
      <c r="R238" s="113" t="s">
        <v>1556</v>
      </c>
      <c r="S238" s="113" t="s">
        <v>524</v>
      </c>
      <c r="T238" s="113" t="s">
        <v>525</v>
      </c>
      <c r="U238" s="114">
        <v>0</v>
      </c>
      <c r="V238" s="115">
        <v>44505</v>
      </c>
      <c r="W238" s="115">
        <v>44505</v>
      </c>
      <c r="X238" s="113" t="s">
        <v>526</v>
      </c>
      <c r="Y238" s="113" t="s">
        <v>527</v>
      </c>
      <c r="Z238" s="113" t="s">
        <v>528</v>
      </c>
      <c r="AA238" s="116"/>
      <c r="AB238" s="116"/>
      <c r="AC238" s="113" t="s">
        <v>528</v>
      </c>
      <c r="AD238" s="113" t="s">
        <v>1548</v>
      </c>
      <c r="AE238" s="114">
        <v>0</v>
      </c>
      <c r="AF238" s="116"/>
      <c r="AG238" s="114">
        <v>0</v>
      </c>
      <c r="AH238" s="114">
        <v>80000</v>
      </c>
      <c r="AI238" s="114">
        <v>0</v>
      </c>
      <c r="AJ238" s="114">
        <v>80000</v>
      </c>
      <c r="AK238" s="113" t="s">
        <v>528</v>
      </c>
      <c r="AL238" s="113" t="s">
        <v>528</v>
      </c>
      <c r="AM238" s="113" t="s">
        <v>530</v>
      </c>
      <c r="AN238" s="113" t="s">
        <v>1557</v>
      </c>
      <c r="AO238" s="114">
        <v>0</v>
      </c>
      <c r="AP238" s="113" t="s">
        <v>532</v>
      </c>
    </row>
    <row r="239" spans="1:42" x14ac:dyDescent="0.25">
      <c r="A239" s="113" t="s">
        <v>1558</v>
      </c>
      <c r="B239" s="114">
        <v>80000</v>
      </c>
      <c r="C239" s="113" t="s">
        <v>516</v>
      </c>
      <c r="D239" s="113" t="s">
        <v>517</v>
      </c>
      <c r="E239" s="113" t="s">
        <v>518</v>
      </c>
      <c r="F239" s="113" t="s">
        <v>519</v>
      </c>
      <c r="G239" s="113" t="s">
        <v>520</v>
      </c>
      <c r="H239" s="113" t="s">
        <v>1558</v>
      </c>
      <c r="I239" s="114">
        <v>80000</v>
      </c>
      <c r="J239" s="113" t="s">
        <v>34</v>
      </c>
      <c r="K239" s="114">
        <v>0</v>
      </c>
      <c r="L239" s="114">
        <v>0</v>
      </c>
      <c r="M239" s="115">
        <v>44442</v>
      </c>
      <c r="N239" s="115">
        <v>44442</v>
      </c>
      <c r="O239" s="115">
        <v>44442</v>
      </c>
      <c r="P239" s="116"/>
      <c r="Q239" s="113" t="s">
        <v>1559</v>
      </c>
      <c r="R239" s="113" t="s">
        <v>1560</v>
      </c>
      <c r="S239" s="113" t="s">
        <v>524</v>
      </c>
      <c r="T239" s="113" t="s">
        <v>525</v>
      </c>
      <c r="U239" s="114">
        <v>0</v>
      </c>
      <c r="V239" s="115">
        <v>44596</v>
      </c>
      <c r="W239" s="115">
        <v>44596</v>
      </c>
      <c r="X239" s="113" t="s">
        <v>526</v>
      </c>
      <c r="Y239" s="113" t="s">
        <v>527</v>
      </c>
      <c r="Z239" s="113" t="s">
        <v>528</v>
      </c>
      <c r="AA239" s="116"/>
      <c r="AB239" s="116"/>
      <c r="AC239" s="113" t="s">
        <v>528</v>
      </c>
      <c r="AD239" s="113" t="s">
        <v>1561</v>
      </c>
      <c r="AE239" s="114">
        <v>0</v>
      </c>
      <c r="AF239" s="116"/>
      <c r="AG239" s="114">
        <v>0</v>
      </c>
      <c r="AH239" s="114">
        <v>80000</v>
      </c>
      <c r="AI239" s="114">
        <v>0</v>
      </c>
      <c r="AJ239" s="114">
        <v>80000</v>
      </c>
      <c r="AK239" s="113" t="s">
        <v>528</v>
      </c>
      <c r="AL239" s="113" t="s">
        <v>528</v>
      </c>
      <c r="AM239" s="113" t="s">
        <v>530</v>
      </c>
      <c r="AN239" s="113" t="s">
        <v>1562</v>
      </c>
      <c r="AO239" s="114">
        <v>0</v>
      </c>
      <c r="AP239" s="113" t="s">
        <v>532</v>
      </c>
    </row>
    <row r="240" spans="1:42" x14ac:dyDescent="0.25">
      <c r="A240" s="113" t="s">
        <v>1563</v>
      </c>
      <c r="B240" s="114">
        <v>80000</v>
      </c>
      <c r="C240" s="113" t="s">
        <v>516</v>
      </c>
      <c r="D240" s="113" t="s">
        <v>517</v>
      </c>
      <c r="E240" s="113" t="s">
        <v>518</v>
      </c>
      <c r="F240" s="113" t="s">
        <v>519</v>
      </c>
      <c r="G240" s="113" t="s">
        <v>520</v>
      </c>
      <c r="H240" s="113" t="s">
        <v>1563</v>
      </c>
      <c r="I240" s="114">
        <v>80000</v>
      </c>
      <c r="J240" s="113" t="s">
        <v>34</v>
      </c>
      <c r="K240" s="114">
        <v>0</v>
      </c>
      <c r="L240" s="114">
        <v>0</v>
      </c>
      <c r="M240" s="115">
        <v>44446</v>
      </c>
      <c r="N240" s="115">
        <v>44446</v>
      </c>
      <c r="O240" s="115">
        <v>44446</v>
      </c>
      <c r="P240" s="116"/>
      <c r="Q240" s="113" t="s">
        <v>1564</v>
      </c>
      <c r="R240" s="113" t="s">
        <v>1565</v>
      </c>
      <c r="S240" s="113" t="s">
        <v>524</v>
      </c>
      <c r="T240" s="113" t="s">
        <v>525</v>
      </c>
      <c r="U240" s="114">
        <v>0</v>
      </c>
      <c r="V240" s="115">
        <v>44505</v>
      </c>
      <c r="W240" s="115">
        <v>44505</v>
      </c>
      <c r="X240" s="113" t="s">
        <v>526</v>
      </c>
      <c r="Y240" s="113" t="s">
        <v>527</v>
      </c>
      <c r="Z240" s="113" t="s">
        <v>528</v>
      </c>
      <c r="AA240" s="116"/>
      <c r="AB240" s="116"/>
      <c r="AC240" s="113" t="s">
        <v>528</v>
      </c>
      <c r="AD240" s="113" t="s">
        <v>1566</v>
      </c>
      <c r="AE240" s="114">
        <v>0</v>
      </c>
      <c r="AF240" s="116"/>
      <c r="AG240" s="114">
        <v>0</v>
      </c>
      <c r="AH240" s="114">
        <v>80000</v>
      </c>
      <c r="AI240" s="114">
        <v>0</v>
      </c>
      <c r="AJ240" s="114">
        <v>80000</v>
      </c>
      <c r="AK240" s="113" t="s">
        <v>528</v>
      </c>
      <c r="AL240" s="113" t="s">
        <v>528</v>
      </c>
      <c r="AM240" s="113" t="s">
        <v>530</v>
      </c>
      <c r="AN240" s="113" t="s">
        <v>1567</v>
      </c>
      <c r="AO240" s="114">
        <v>0</v>
      </c>
      <c r="AP240" s="113" t="s">
        <v>532</v>
      </c>
    </row>
    <row r="241" spans="1:42" x14ac:dyDescent="0.25">
      <c r="A241" s="113" t="s">
        <v>1568</v>
      </c>
      <c r="B241" s="114">
        <v>80000</v>
      </c>
      <c r="C241" s="113" t="s">
        <v>516</v>
      </c>
      <c r="D241" s="113" t="s">
        <v>517</v>
      </c>
      <c r="E241" s="113" t="s">
        <v>518</v>
      </c>
      <c r="F241" s="113" t="s">
        <v>519</v>
      </c>
      <c r="G241" s="113" t="s">
        <v>520</v>
      </c>
      <c r="H241" s="113" t="s">
        <v>1568</v>
      </c>
      <c r="I241" s="114">
        <v>80000</v>
      </c>
      <c r="J241" s="113" t="s">
        <v>34</v>
      </c>
      <c r="K241" s="114">
        <v>0</v>
      </c>
      <c r="L241" s="114">
        <v>0</v>
      </c>
      <c r="M241" s="115">
        <v>44453</v>
      </c>
      <c r="N241" s="115">
        <v>44453</v>
      </c>
      <c r="O241" s="115">
        <v>44453</v>
      </c>
      <c r="P241" s="116"/>
      <c r="Q241" s="113" t="s">
        <v>1569</v>
      </c>
      <c r="R241" s="113" t="s">
        <v>1570</v>
      </c>
      <c r="S241" s="113" t="s">
        <v>524</v>
      </c>
      <c r="T241" s="113" t="s">
        <v>525</v>
      </c>
      <c r="U241" s="114">
        <v>0</v>
      </c>
      <c r="V241" s="115">
        <v>44505</v>
      </c>
      <c r="W241" s="115">
        <v>44505</v>
      </c>
      <c r="X241" s="113" t="s">
        <v>526</v>
      </c>
      <c r="Y241" s="113" t="s">
        <v>527</v>
      </c>
      <c r="Z241" s="113" t="s">
        <v>528</v>
      </c>
      <c r="AA241" s="116"/>
      <c r="AB241" s="116"/>
      <c r="AC241" s="113" t="s">
        <v>528</v>
      </c>
      <c r="AD241" s="113" t="s">
        <v>1548</v>
      </c>
      <c r="AE241" s="114">
        <v>0</v>
      </c>
      <c r="AF241" s="116"/>
      <c r="AG241" s="114">
        <v>0</v>
      </c>
      <c r="AH241" s="114">
        <v>80000</v>
      </c>
      <c r="AI241" s="114">
        <v>0</v>
      </c>
      <c r="AJ241" s="114">
        <v>80000</v>
      </c>
      <c r="AK241" s="113" t="s">
        <v>528</v>
      </c>
      <c r="AL241" s="113" t="s">
        <v>528</v>
      </c>
      <c r="AM241" s="113" t="s">
        <v>530</v>
      </c>
      <c r="AN241" s="113" t="s">
        <v>1571</v>
      </c>
      <c r="AO241" s="114">
        <v>0</v>
      </c>
      <c r="AP241" s="113" t="s">
        <v>532</v>
      </c>
    </row>
    <row r="242" spans="1:42" x14ac:dyDescent="0.25">
      <c r="A242" s="113" t="s">
        <v>1572</v>
      </c>
      <c r="B242" s="114">
        <v>80000</v>
      </c>
      <c r="C242" s="113" t="s">
        <v>516</v>
      </c>
      <c r="D242" s="113" t="s">
        <v>517</v>
      </c>
      <c r="E242" s="113" t="s">
        <v>518</v>
      </c>
      <c r="F242" s="113" t="s">
        <v>519</v>
      </c>
      <c r="G242" s="113" t="s">
        <v>520</v>
      </c>
      <c r="H242" s="113" t="s">
        <v>1572</v>
      </c>
      <c r="I242" s="114">
        <v>80000</v>
      </c>
      <c r="J242" s="113" t="s">
        <v>34</v>
      </c>
      <c r="K242" s="114">
        <v>0</v>
      </c>
      <c r="L242" s="114">
        <v>0</v>
      </c>
      <c r="M242" s="115">
        <v>44456</v>
      </c>
      <c r="N242" s="115">
        <v>44456</v>
      </c>
      <c r="O242" s="115">
        <v>44456</v>
      </c>
      <c r="P242" s="116"/>
      <c r="Q242" s="113" t="s">
        <v>1573</v>
      </c>
      <c r="R242" s="113" t="s">
        <v>1574</v>
      </c>
      <c r="S242" s="113" t="s">
        <v>524</v>
      </c>
      <c r="T242" s="113" t="s">
        <v>525</v>
      </c>
      <c r="U242" s="114">
        <v>0</v>
      </c>
      <c r="V242" s="115">
        <v>44505</v>
      </c>
      <c r="W242" s="115">
        <v>44505</v>
      </c>
      <c r="X242" s="113" t="s">
        <v>526</v>
      </c>
      <c r="Y242" s="113" t="s">
        <v>527</v>
      </c>
      <c r="Z242" s="113" t="s">
        <v>528</v>
      </c>
      <c r="AA242" s="116"/>
      <c r="AB242" s="116"/>
      <c r="AC242" s="113" t="s">
        <v>528</v>
      </c>
      <c r="AD242" s="113" t="s">
        <v>1548</v>
      </c>
      <c r="AE242" s="114">
        <v>0</v>
      </c>
      <c r="AF242" s="116"/>
      <c r="AG242" s="114">
        <v>0</v>
      </c>
      <c r="AH242" s="114">
        <v>80000</v>
      </c>
      <c r="AI242" s="114">
        <v>0</v>
      </c>
      <c r="AJ242" s="114">
        <v>80000</v>
      </c>
      <c r="AK242" s="113" t="s">
        <v>528</v>
      </c>
      <c r="AL242" s="113" t="s">
        <v>528</v>
      </c>
      <c r="AM242" s="113" t="s">
        <v>530</v>
      </c>
      <c r="AN242" s="113" t="s">
        <v>1575</v>
      </c>
      <c r="AO242" s="114">
        <v>0</v>
      </c>
      <c r="AP242" s="113" t="s">
        <v>532</v>
      </c>
    </row>
    <row r="243" spans="1:42" x14ac:dyDescent="0.25">
      <c r="A243" s="113" t="s">
        <v>1576</v>
      </c>
      <c r="B243" s="114">
        <v>80000</v>
      </c>
      <c r="C243" s="113" t="s">
        <v>516</v>
      </c>
      <c r="D243" s="113" t="s">
        <v>517</v>
      </c>
      <c r="E243" s="113" t="s">
        <v>518</v>
      </c>
      <c r="F243" s="113" t="s">
        <v>519</v>
      </c>
      <c r="G243" s="113" t="s">
        <v>520</v>
      </c>
      <c r="H243" s="113" t="s">
        <v>1576</v>
      </c>
      <c r="I243" s="114">
        <v>80000</v>
      </c>
      <c r="J243" s="113" t="s">
        <v>34</v>
      </c>
      <c r="K243" s="114">
        <v>0</v>
      </c>
      <c r="L243" s="114">
        <v>0</v>
      </c>
      <c r="M243" s="115">
        <v>44459</v>
      </c>
      <c r="N243" s="115">
        <v>44459</v>
      </c>
      <c r="O243" s="115">
        <v>44459</v>
      </c>
      <c r="P243" s="116"/>
      <c r="Q243" s="113" t="s">
        <v>1077</v>
      </c>
      <c r="R243" s="113" t="s">
        <v>1078</v>
      </c>
      <c r="S243" s="113" t="s">
        <v>524</v>
      </c>
      <c r="T243" s="113" t="s">
        <v>525</v>
      </c>
      <c r="U243" s="114">
        <v>0</v>
      </c>
      <c r="V243" s="115">
        <v>44505</v>
      </c>
      <c r="W243" s="115">
        <v>44505</v>
      </c>
      <c r="X243" s="113" t="s">
        <v>526</v>
      </c>
      <c r="Y243" s="113" t="s">
        <v>527</v>
      </c>
      <c r="Z243" s="113" t="s">
        <v>528</v>
      </c>
      <c r="AA243" s="116"/>
      <c r="AB243" s="116"/>
      <c r="AC243" s="113" t="s">
        <v>528</v>
      </c>
      <c r="AD243" s="113" t="s">
        <v>1566</v>
      </c>
      <c r="AE243" s="114">
        <v>0</v>
      </c>
      <c r="AF243" s="116"/>
      <c r="AG243" s="114">
        <v>0</v>
      </c>
      <c r="AH243" s="114">
        <v>80000</v>
      </c>
      <c r="AI243" s="114">
        <v>0</v>
      </c>
      <c r="AJ243" s="114">
        <v>80000</v>
      </c>
      <c r="AK243" s="113" t="s">
        <v>528</v>
      </c>
      <c r="AL243" s="113" t="s">
        <v>528</v>
      </c>
      <c r="AM243" s="113" t="s">
        <v>530</v>
      </c>
      <c r="AN243" s="113" t="s">
        <v>1577</v>
      </c>
      <c r="AO243" s="114">
        <v>0</v>
      </c>
      <c r="AP243" s="113" t="s">
        <v>532</v>
      </c>
    </row>
    <row r="244" spans="1:42" x14ac:dyDescent="0.25">
      <c r="A244" s="113" t="s">
        <v>1578</v>
      </c>
      <c r="B244" s="114">
        <v>80000</v>
      </c>
      <c r="C244" s="113" t="s">
        <v>516</v>
      </c>
      <c r="D244" s="113" t="s">
        <v>517</v>
      </c>
      <c r="E244" s="113" t="s">
        <v>518</v>
      </c>
      <c r="F244" s="113" t="s">
        <v>519</v>
      </c>
      <c r="G244" s="113" t="s">
        <v>520</v>
      </c>
      <c r="H244" s="113" t="s">
        <v>1578</v>
      </c>
      <c r="I244" s="114">
        <v>80000</v>
      </c>
      <c r="J244" s="113" t="s">
        <v>34</v>
      </c>
      <c r="K244" s="114">
        <v>0</v>
      </c>
      <c r="L244" s="114">
        <v>0</v>
      </c>
      <c r="M244" s="115">
        <v>44462</v>
      </c>
      <c r="N244" s="115">
        <v>44462</v>
      </c>
      <c r="O244" s="115">
        <v>44462</v>
      </c>
      <c r="P244" s="116"/>
      <c r="Q244" s="113" t="s">
        <v>1579</v>
      </c>
      <c r="R244" s="113" t="s">
        <v>1580</v>
      </c>
      <c r="S244" s="113" t="s">
        <v>524</v>
      </c>
      <c r="T244" s="113" t="s">
        <v>525</v>
      </c>
      <c r="U244" s="114">
        <v>0</v>
      </c>
      <c r="V244" s="115">
        <v>44505</v>
      </c>
      <c r="W244" s="115">
        <v>44505</v>
      </c>
      <c r="X244" s="113" t="s">
        <v>526</v>
      </c>
      <c r="Y244" s="113" t="s">
        <v>527</v>
      </c>
      <c r="Z244" s="113" t="s">
        <v>528</v>
      </c>
      <c r="AA244" s="116"/>
      <c r="AB244" s="116"/>
      <c r="AC244" s="113" t="s">
        <v>528</v>
      </c>
      <c r="AD244" s="113" t="s">
        <v>1548</v>
      </c>
      <c r="AE244" s="114">
        <v>0</v>
      </c>
      <c r="AF244" s="116"/>
      <c r="AG244" s="114">
        <v>0</v>
      </c>
      <c r="AH244" s="114">
        <v>80000</v>
      </c>
      <c r="AI244" s="114">
        <v>0</v>
      </c>
      <c r="AJ244" s="114">
        <v>80000</v>
      </c>
      <c r="AK244" s="113" t="s">
        <v>528</v>
      </c>
      <c r="AL244" s="113" t="s">
        <v>528</v>
      </c>
      <c r="AM244" s="113" t="s">
        <v>530</v>
      </c>
      <c r="AN244" s="113" t="s">
        <v>1581</v>
      </c>
      <c r="AO244" s="114">
        <v>0</v>
      </c>
      <c r="AP244" s="113" t="s">
        <v>532</v>
      </c>
    </row>
    <row r="245" spans="1:42" x14ac:dyDescent="0.25">
      <c r="A245" s="113" t="s">
        <v>1582</v>
      </c>
      <c r="B245" s="114">
        <v>80000</v>
      </c>
      <c r="C245" s="113" t="s">
        <v>516</v>
      </c>
      <c r="D245" s="113" t="s">
        <v>517</v>
      </c>
      <c r="E245" s="113" t="s">
        <v>518</v>
      </c>
      <c r="F245" s="113" t="s">
        <v>519</v>
      </c>
      <c r="G245" s="113" t="s">
        <v>520</v>
      </c>
      <c r="H245" s="113" t="s">
        <v>1582</v>
      </c>
      <c r="I245" s="114">
        <v>80000</v>
      </c>
      <c r="J245" s="113" t="s">
        <v>34</v>
      </c>
      <c r="K245" s="114">
        <v>0</v>
      </c>
      <c r="L245" s="114">
        <v>0</v>
      </c>
      <c r="M245" s="115">
        <v>44466</v>
      </c>
      <c r="N245" s="115">
        <v>44466</v>
      </c>
      <c r="O245" s="115">
        <v>44466</v>
      </c>
      <c r="P245" s="116"/>
      <c r="Q245" s="113" t="s">
        <v>1583</v>
      </c>
      <c r="R245" s="113" t="s">
        <v>1584</v>
      </c>
      <c r="S245" s="113" t="s">
        <v>524</v>
      </c>
      <c r="T245" s="113" t="s">
        <v>525</v>
      </c>
      <c r="U245" s="114">
        <v>0</v>
      </c>
      <c r="V245" s="115">
        <v>44505</v>
      </c>
      <c r="W245" s="115">
        <v>44505</v>
      </c>
      <c r="X245" s="113" t="s">
        <v>526</v>
      </c>
      <c r="Y245" s="113" t="s">
        <v>527</v>
      </c>
      <c r="Z245" s="113" t="s">
        <v>528</v>
      </c>
      <c r="AA245" s="116"/>
      <c r="AB245" s="116"/>
      <c r="AC245" s="113" t="s">
        <v>528</v>
      </c>
      <c r="AD245" s="113" t="s">
        <v>1548</v>
      </c>
      <c r="AE245" s="114">
        <v>0</v>
      </c>
      <c r="AF245" s="116"/>
      <c r="AG245" s="114">
        <v>0</v>
      </c>
      <c r="AH245" s="114">
        <v>80000</v>
      </c>
      <c r="AI245" s="114">
        <v>0</v>
      </c>
      <c r="AJ245" s="114">
        <v>80000</v>
      </c>
      <c r="AK245" s="113" t="s">
        <v>528</v>
      </c>
      <c r="AL245" s="113" t="s">
        <v>528</v>
      </c>
      <c r="AM245" s="113" t="s">
        <v>530</v>
      </c>
      <c r="AN245" s="113" t="s">
        <v>1585</v>
      </c>
      <c r="AO245" s="114">
        <v>0</v>
      </c>
      <c r="AP245" s="113" t="s">
        <v>532</v>
      </c>
    </row>
    <row r="246" spans="1:42" x14ac:dyDescent="0.25">
      <c r="A246" s="113" t="s">
        <v>1586</v>
      </c>
      <c r="B246" s="114">
        <v>80000</v>
      </c>
      <c r="C246" s="113" t="s">
        <v>516</v>
      </c>
      <c r="D246" s="113" t="s">
        <v>517</v>
      </c>
      <c r="E246" s="113" t="s">
        <v>518</v>
      </c>
      <c r="F246" s="113" t="s">
        <v>519</v>
      </c>
      <c r="G246" s="113" t="s">
        <v>520</v>
      </c>
      <c r="H246" s="113" t="s">
        <v>1586</v>
      </c>
      <c r="I246" s="114">
        <v>80000</v>
      </c>
      <c r="J246" s="113" t="s">
        <v>34</v>
      </c>
      <c r="K246" s="114">
        <v>0</v>
      </c>
      <c r="L246" s="114">
        <v>0</v>
      </c>
      <c r="M246" s="115">
        <v>44469</v>
      </c>
      <c r="N246" s="115">
        <v>44469</v>
      </c>
      <c r="O246" s="115">
        <v>44469</v>
      </c>
      <c r="P246" s="116"/>
      <c r="Q246" s="113" t="s">
        <v>1587</v>
      </c>
      <c r="R246" s="113" t="s">
        <v>1588</v>
      </c>
      <c r="S246" s="113" t="s">
        <v>524</v>
      </c>
      <c r="T246" s="113" t="s">
        <v>525</v>
      </c>
      <c r="U246" s="114">
        <v>0</v>
      </c>
      <c r="V246" s="115">
        <v>44505</v>
      </c>
      <c r="W246" s="115">
        <v>44505</v>
      </c>
      <c r="X246" s="113" t="s">
        <v>526</v>
      </c>
      <c r="Y246" s="113" t="s">
        <v>527</v>
      </c>
      <c r="Z246" s="113" t="s">
        <v>528</v>
      </c>
      <c r="AA246" s="116"/>
      <c r="AB246" s="116"/>
      <c r="AC246" s="113" t="s">
        <v>528</v>
      </c>
      <c r="AD246" s="113" t="s">
        <v>1548</v>
      </c>
      <c r="AE246" s="114">
        <v>0</v>
      </c>
      <c r="AF246" s="116"/>
      <c r="AG246" s="114">
        <v>0</v>
      </c>
      <c r="AH246" s="114">
        <v>80000</v>
      </c>
      <c r="AI246" s="114">
        <v>0</v>
      </c>
      <c r="AJ246" s="114">
        <v>80000</v>
      </c>
      <c r="AK246" s="113" t="s">
        <v>528</v>
      </c>
      <c r="AL246" s="113" t="s">
        <v>528</v>
      </c>
      <c r="AM246" s="113" t="s">
        <v>530</v>
      </c>
      <c r="AN246" s="113" t="s">
        <v>1589</v>
      </c>
      <c r="AO246" s="114">
        <v>0</v>
      </c>
      <c r="AP246" s="113" t="s">
        <v>532</v>
      </c>
    </row>
    <row r="247" spans="1:42" x14ac:dyDescent="0.25">
      <c r="A247" s="113" t="s">
        <v>1590</v>
      </c>
      <c r="B247" s="114">
        <v>80000</v>
      </c>
      <c r="C247" s="113" t="s">
        <v>516</v>
      </c>
      <c r="D247" s="113" t="s">
        <v>517</v>
      </c>
      <c r="E247" s="113" t="s">
        <v>518</v>
      </c>
      <c r="F247" s="113" t="s">
        <v>519</v>
      </c>
      <c r="G247" s="113" t="s">
        <v>520</v>
      </c>
      <c r="H247" s="113" t="s">
        <v>1590</v>
      </c>
      <c r="I247" s="114">
        <v>80000</v>
      </c>
      <c r="J247" s="113" t="s">
        <v>34</v>
      </c>
      <c r="K247" s="114">
        <v>0</v>
      </c>
      <c r="L247" s="114">
        <v>0</v>
      </c>
      <c r="M247" s="115">
        <v>44473</v>
      </c>
      <c r="N247" s="115">
        <v>44473</v>
      </c>
      <c r="O247" s="115">
        <v>44473</v>
      </c>
      <c r="P247" s="116"/>
      <c r="Q247" s="113" t="s">
        <v>1591</v>
      </c>
      <c r="R247" s="113" t="s">
        <v>1592</v>
      </c>
      <c r="S247" s="113" t="s">
        <v>524</v>
      </c>
      <c r="T247" s="113" t="s">
        <v>525</v>
      </c>
      <c r="U247" s="114">
        <v>0</v>
      </c>
      <c r="V247" s="115">
        <v>44594</v>
      </c>
      <c r="W247" s="115">
        <v>44594</v>
      </c>
      <c r="X247" s="113" t="s">
        <v>526</v>
      </c>
      <c r="Y247" s="113" t="s">
        <v>527</v>
      </c>
      <c r="Z247" s="113" t="s">
        <v>528</v>
      </c>
      <c r="AA247" s="116"/>
      <c r="AB247" s="116"/>
      <c r="AC247" s="113" t="s">
        <v>528</v>
      </c>
      <c r="AD247" s="113" t="s">
        <v>1593</v>
      </c>
      <c r="AE247" s="114">
        <v>0</v>
      </c>
      <c r="AF247" s="116"/>
      <c r="AG247" s="114">
        <v>0</v>
      </c>
      <c r="AH247" s="114">
        <v>80000</v>
      </c>
      <c r="AI247" s="114">
        <v>0</v>
      </c>
      <c r="AJ247" s="114">
        <v>80000</v>
      </c>
      <c r="AK247" s="113" t="s">
        <v>528</v>
      </c>
      <c r="AL247" s="113" t="s">
        <v>528</v>
      </c>
      <c r="AM247" s="113" t="s">
        <v>530</v>
      </c>
      <c r="AN247" s="113" t="s">
        <v>1594</v>
      </c>
      <c r="AO247" s="114">
        <v>0</v>
      </c>
      <c r="AP247" s="113" t="s">
        <v>532</v>
      </c>
    </row>
    <row r="248" spans="1:42" x14ac:dyDescent="0.25">
      <c r="A248" s="113" t="s">
        <v>1595</v>
      </c>
      <c r="B248" s="114">
        <v>80000</v>
      </c>
      <c r="C248" s="113" t="s">
        <v>516</v>
      </c>
      <c r="D248" s="113" t="s">
        <v>517</v>
      </c>
      <c r="E248" s="113" t="s">
        <v>518</v>
      </c>
      <c r="F248" s="113" t="s">
        <v>519</v>
      </c>
      <c r="G248" s="113" t="s">
        <v>520</v>
      </c>
      <c r="H248" s="113" t="s">
        <v>1595</v>
      </c>
      <c r="I248" s="114">
        <v>80000</v>
      </c>
      <c r="J248" s="113" t="s">
        <v>34</v>
      </c>
      <c r="K248" s="114">
        <v>0</v>
      </c>
      <c r="L248" s="114">
        <v>0</v>
      </c>
      <c r="M248" s="115">
        <v>44475</v>
      </c>
      <c r="N248" s="115">
        <v>44475</v>
      </c>
      <c r="O248" s="115">
        <v>44475</v>
      </c>
      <c r="P248" s="116"/>
      <c r="Q248" s="113" t="s">
        <v>1596</v>
      </c>
      <c r="R248" s="113" t="s">
        <v>1597</v>
      </c>
      <c r="S248" s="113" t="s">
        <v>524</v>
      </c>
      <c r="T248" s="113" t="s">
        <v>525</v>
      </c>
      <c r="U248" s="114">
        <v>0</v>
      </c>
      <c r="V248" s="115">
        <v>44536</v>
      </c>
      <c r="W248" s="115">
        <v>44536</v>
      </c>
      <c r="X248" s="113" t="s">
        <v>526</v>
      </c>
      <c r="Y248" s="113" t="s">
        <v>527</v>
      </c>
      <c r="Z248" s="113" t="s">
        <v>528</v>
      </c>
      <c r="AA248" s="116"/>
      <c r="AB248" s="116"/>
      <c r="AC248" s="113" t="s">
        <v>528</v>
      </c>
      <c r="AD248" s="113" t="s">
        <v>1598</v>
      </c>
      <c r="AE248" s="114">
        <v>0</v>
      </c>
      <c r="AF248" s="116"/>
      <c r="AG248" s="114">
        <v>0</v>
      </c>
      <c r="AH248" s="114">
        <v>80000</v>
      </c>
      <c r="AI248" s="114">
        <v>0</v>
      </c>
      <c r="AJ248" s="114">
        <v>80000</v>
      </c>
      <c r="AK248" s="113" t="s">
        <v>528</v>
      </c>
      <c r="AL248" s="113" t="s">
        <v>528</v>
      </c>
      <c r="AM248" s="113" t="s">
        <v>530</v>
      </c>
      <c r="AN248" s="113" t="s">
        <v>1599</v>
      </c>
      <c r="AO248" s="114">
        <v>0</v>
      </c>
      <c r="AP248" s="113" t="s">
        <v>532</v>
      </c>
    </row>
    <row r="249" spans="1:42" x14ac:dyDescent="0.25">
      <c r="A249" s="113" t="s">
        <v>1600</v>
      </c>
      <c r="B249" s="114">
        <v>80000</v>
      </c>
      <c r="C249" s="113" t="s">
        <v>516</v>
      </c>
      <c r="D249" s="113" t="s">
        <v>517</v>
      </c>
      <c r="E249" s="113" t="s">
        <v>518</v>
      </c>
      <c r="F249" s="113" t="s">
        <v>519</v>
      </c>
      <c r="G249" s="113" t="s">
        <v>520</v>
      </c>
      <c r="H249" s="113" t="s">
        <v>1600</v>
      </c>
      <c r="I249" s="114">
        <v>80000</v>
      </c>
      <c r="J249" s="113" t="s">
        <v>34</v>
      </c>
      <c r="K249" s="114">
        <v>0</v>
      </c>
      <c r="L249" s="114">
        <v>0</v>
      </c>
      <c r="M249" s="115">
        <v>44475</v>
      </c>
      <c r="N249" s="115">
        <v>44475</v>
      </c>
      <c r="O249" s="115">
        <v>44475</v>
      </c>
      <c r="P249" s="116"/>
      <c r="Q249" s="113" t="s">
        <v>1601</v>
      </c>
      <c r="R249" s="113" t="s">
        <v>1602</v>
      </c>
      <c r="S249" s="113" t="s">
        <v>1603</v>
      </c>
      <c r="T249" s="113" t="s">
        <v>525</v>
      </c>
      <c r="U249" s="114">
        <v>0</v>
      </c>
      <c r="V249" s="115">
        <v>44594</v>
      </c>
      <c r="W249" s="115">
        <v>44594</v>
      </c>
      <c r="X249" s="113" t="s">
        <v>526</v>
      </c>
      <c r="Y249" s="113" t="s">
        <v>527</v>
      </c>
      <c r="Z249" s="113" t="s">
        <v>528</v>
      </c>
      <c r="AA249" s="116"/>
      <c r="AB249" s="116"/>
      <c r="AC249" s="113" t="s">
        <v>528</v>
      </c>
      <c r="AD249" s="113" t="s">
        <v>1593</v>
      </c>
      <c r="AE249" s="114">
        <v>0</v>
      </c>
      <c r="AF249" s="116"/>
      <c r="AG249" s="114">
        <v>0</v>
      </c>
      <c r="AH249" s="114">
        <v>80000</v>
      </c>
      <c r="AI249" s="114">
        <v>0</v>
      </c>
      <c r="AJ249" s="114">
        <v>80000</v>
      </c>
      <c r="AK249" s="113" t="s">
        <v>528</v>
      </c>
      <c r="AL249" s="113" t="s">
        <v>528</v>
      </c>
      <c r="AM249" s="113" t="s">
        <v>530</v>
      </c>
      <c r="AN249" s="113" t="s">
        <v>1604</v>
      </c>
      <c r="AO249" s="114">
        <v>0</v>
      </c>
      <c r="AP249" s="113" t="s">
        <v>532</v>
      </c>
    </row>
    <row r="250" spans="1:42" x14ac:dyDescent="0.25">
      <c r="A250" s="113" t="s">
        <v>1605</v>
      </c>
      <c r="B250" s="114">
        <v>80000</v>
      </c>
      <c r="C250" s="113" t="s">
        <v>516</v>
      </c>
      <c r="D250" s="113" t="s">
        <v>517</v>
      </c>
      <c r="E250" s="113" t="s">
        <v>518</v>
      </c>
      <c r="F250" s="113" t="s">
        <v>519</v>
      </c>
      <c r="G250" s="113" t="s">
        <v>520</v>
      </c>
      <c r="H250" s="113" t="s">
        <v>1605</v>
      </c>
      <c r="I250" s="114">
        <v>80000</v>
      </c>
      <c r="J250" s="113" t="s">
        <v>34</v>
      </c>
      <c r="K250" s="114">
        <v>0</v>
      </c>
      <c r="L250" s="114">
        <v>0</v>
      </c>
      <c r="M250" s="115">
        <v>44483</v>
      </c>
      <c r="N250" s="115">
        <v>44483</v>
      </c>
      <c r="O250" s="115">
        <v>44483</v>
      </c>
      <c r="P250" s="116"/>
      <c r="Q250" s="113" t="s">
        <v>1606</v>
      </c>
      <c r="R250" s="113" t="s">
        <v>1607</v>
      </c>
      <c r="S250" s="113" t="s">
        <v>524</v>
      </c>
      <c r="T250" s="113" t="s">
        <v>525</v>
      </c>
      <c r="U250" s="114">
        <v>0</v>
      </c>
      <c r="V250" s="115">
        <v>44594</v>
      </c>
      <c r="W250" s="115">
        <v>44594</v>
      </c>
      <c r="X250" s="113" t="s">
        <v>526</v>
      </c>
      <c r="Y250" s="113" t="s">
        <v>527</v>
      </c>
      <c r="Z250" s="113" t="s">
        <v>528</v>
      </c>
      <c r="AA250" s="116"/>
      <c r="AB250" s="116"/>
      <c r="AC250" s="113" t="s">
        <v>528</v>
      </c>
      <c r="AD250" s="113" t="s">
        <v>1593</v>
      </c>
      <c r="AE250" s="114">
        <v>0</v>
      </c>
      <c r="AF250" s="116"/>
      <c r="AG250" s="114">
        <v>0</v>
      </c>
      <c r="AH250" s="114">
        <v>80000</v>
      </c>
      <c r="AI250" s="114">
        <v>0</v>
      </c>
      <c r="AJ250" s="114">
        <v>80000</v>
      </c>
      <c r="AK250" s="113" t="s">
        <v>528</v>
      </c>
      <c r="AL250" s="113" t="s">
        <v>528</v>
      </c>
      <c r="AM250" s="113" t="s">
        <v>530</v>
      </c>
      <c r="AN250" s="113" t="s">
        <v>1608</v>
      </c>
      <c r="AO250" s="114">
        <v>0</v>
      </c>
      <c r="AP250" s="113" t="s">
        <v>532</v>
      </c>
    </row>
    <row r="251" spans="1:42" x14ac:dyDescent="0.25">
      <c r="A251" s="113" t="s">
        <v>1609</v>
      </c>
      <c r="B251" s="114">
        <v>80000</v>
      </c>
      <c r="C251" s="113" t="s">
        <v>516</v>
      </c>
      <c r="D251" s="113" t="s">
        <v>517</v>
      </c>
      <c r="E251" s="113" t="s">
        <v>518</v>
      </c>
      <c r="F251" s="113" t="s">
        <v>519</v>
      </c>
      <c r="G251" s="113" t="s">
        <v>520</v>
      </c>
      <c r="H251" s="113" t="s">
        <v>1609</v>
      </c>
      <c r="I251" s="114">
        <v>80000</v>
      </c>
      <c r="J251" s="113" t="s">
        <v>34</v>
      </c>
      <c r="K251" s="114">
        <v>0</v>
      </c>
      <c r="L251" s="114">
        <v>0</v>
      </c>
      <c r="M251" s="115">
        <v>44483</v>
      </c>
      <c r="N251" s="115">
        <v>44483</v>
      </c>
      <c r="O251" s="115">
        <v>44483</v>
      </c>
      <c r="P251" s="116"/>
      <c r="Q251" s="113" t="s">
        <v>1610</v>
      </c>
      <c r="R251" s="113" t="s">
        <v>1611</v>
      </c>
      <c r="S251" s="113" t="s">
        <v>524</v>
      </c>
      <c r="T251" s="113" t="s">
        <v>525</v>
      </c>
      <c r="U251" s="114">
        <v>0</v>
      </c>
      <c r="V251" s="115">
        <v>44594</v>
      </c>
      <c r="W251" s="115">
        <v>44594</v>
      </c>
      <c r="X251" s="113" t="s">
        <v>526</v>
      </c>
      <c r="Y251" s="113" t="s">
        <v>527</v>
      </c>
      <c r="Z251" s="113" t="s">
        <v>528</v>
      </c>
      <c r="AA251" s="116"/>
      <c r="AB251" s="116"/>
      <c r="AC251" s="113" t="s">
        <v>528</v>
      </c>
      <c r="AD251" s="113" t="s">
        <v>1593</v>
      </c>
      <c r="AE251" s="114">
        <v>0</v>
      </c>
      <c r="AF251" s="116"/>
      <c r="AG251" s="114">
        <v>0</v>
      </c>
      <c r="AH251" s="114">
        <v>80000</v>
      </c>
      <c r="AI251" s="114">
        <v>0</v>
      </c>
      <c r="AJ251" s="114">
        <v>80000</v>
      </c>
      <c r="AK251" s="113" t="s">
        <v>528</v>
      </c>
      <c r="AL251" s="113" t="s">
        <v>528</v>
      </c>
      <c r="AM251" s="113" t="s">
        <v>530</v>
      </c>
      <c r="AN251" s="113" t="s">
        <v>1612</v>
      </c>
      <c r="AO251" s="114">
        <v>0</v>
      </c>
      <c r="AP251" s="113" t="s">
        <v>532</v>
      </c>
    </row>
    <row r="252" spans="1:42" x14ac:dyDescent="0.25">
      <c r="A252" s="113" t="s">
        <v>1613</v>
      </c>
      <c r="B252" s="114">
        <v>80000</v>
      </c>
      <c r="C252" s="113" t="s">
        <v>516</v>
      </c>
      <c r="D252" s="113" t="s">
        <v>517</v>
      </c>
      <c r="E252" s="113" t="s">
        <v>518</v>
      </c>
      <c r="F252" s="113" t="s">
        <v>519</v>
      </c>
      <c r="G252" s="113" t="s">
        <v>520</v>
      </c>
      <c r="H252" s="113" t="s">
        <v>1613</v>
      </c>
      <c r="I252" s="114">
        <v>80000</v>
      </c>
      <c r="J252" s="113" t="s">
        <v>34</v>
      </c>
      <c r="K252" s="114">
        <v>0</v>
      </c>
      <c r="L252" s="114">
        <v>0</v>
      </c>
      <c r="M252" s="115">
        <v>44497</v>
      </c>
      <c r="N252" s="115">
        <v>44497</v>
      </c>
      <c r="O252" s="115">
        <v>44497</v>
      </c>
      <c r="P252" s="116"/>
      <c r="Q252" s="113" t="s">
        <v>1614</v>
      </c>
      <c r="R252" s="113" t="s">
        <v>1615</v>
      </c>
      <c r="S252" s="113" t="s">
        <v>524</v>
      </c>
      <c r="T252" s="113" t="s">
        <v>525</v>
      </c>
      <c r="U252" s="114">
        <v>0</v>
      </c>
      <c r="V252" s="115">
        <v>44594</v>
      </c>
      <c r="W252" s="115">
        <v>44594</v>
      </c>
      <c r="X252" s="113" t="s">
        <v>526</v>
      </c>
      <c r="Y252" s="113" t="s">
        <v>527</v>
      </c>
      <c r="Z252" s="113" t="s">
        <v>528</v>
      </c>
      <c r="AA252" s="116"/>
      <c r="AB252" s="116"/>
      <c r="AC252" s="113" t="s">
        <v>528</v>
      </c>
      <c r="AD252" s="113" t="s">
        <v>1593</v>
      </c>
      <c r="AE252" s="114">
        <v>0</v>
      </c>
      <c r="AF252" s="116"/>
      <c r="AG252" s="114">
        <v>0</v>
      </c>
      <c r="AH252" s="114">
        <v>80000</v>
      </c>
      <c r="AI252" s="114">
        <v>0</v>
      </c>
      <c r="AJ252" s="114">
        <v>80000</v>
      </c>
      <c r="AK252" s="113" t="s">
        <v>528</v>
      </c>
      <c r="AL252" s="113" t="s">
        <v>528</v>
      </c>
      <c r="AM252" s="113" t="s">
        <v>530</v>
      </c>
      <c r="AN252" s="113" t="s">
        <v>1616</v>
      </c>
      <c r="AO252" s="114">
        <v>0</v>
      </c>
      <c r="AP252" s="113" t="s">
        <v>532</v>
      </c>
    </row>
    <row r="253" spans="1:42" x14ac:dyDescent="0.25">
      <c r="A253" s="113" t="s">
        <v>1617</v>
      </c>
      <c r="B253" s="114">
        <v>80000</v>
      </c>
      <c r="C253" s="113" t="s">
        <v>516</v>
      </c>
      <c r="D253" s="113" t="s">
        <v>517</v>
      </c>
      <c r="E253" s="113" t="s">
        <v>518</v>
      </c>
      <c r="F253" s="113" t="s">
        <v>519</v>
      </c>
      <c r="G253" s="113" t="s">
        <v>520</v>
      </c>
      <c r="H253" s="113" t="s">
        <v>1617</v>
      </c>
      <c r="I253" s="114">
        <v>80000</v>
      </c>
      <c r="J253" s="113" t="s">
        <v>34</v>
      </c>
      <c r="K253" s="114">
        <v>0</v>
      </c>
      <c r="L253" s="114">
        <v>0</v>
      </c>
      <c r="M253" s="115">
        <v>44502</v>
      </c>
      <c r="N253" s="115">
        <v>44502</v>
      </c>
      <c r="O253" s="115">
        <v>44502</v>
      </c>
      <c r="P253" s="116"/>
      <c r="Q253" s="113" t="s">
        <v>1618</v>
      </c>
      <c r="R253" s="113" t="s">
        <v>1619</v>
      </c>
      <c r="S253" s="113" t="s">
        <v>524</v>
      </c>
      <c r="T253" s="113" t="s">
        <v>525</v>
      </c>
      <c r="U253" s="114">
        <v>0</v>
      </c>
      <c r="V253" s="115">
        <v>44537</v>
      </c>
      <c r="W253" s="115">
        <v>44537</v>
      </c>
      <c r="X253" s="113" t="s">
        <v>526</v>
      </c>
      <c r="Y253" s="113" t="s">
        <v>527</v>
      </c>
      <c r="Z253" s="113" t="s">
        <v>528</v>
      </c>
      <c r="AA253" s="116"/>
      <c r="AB253" s="116"/>
      <c r="AC253" s="113" t="s">
        <v>528</v>
      </c>
      <c r="AD253" s="113" t="s">
        <v>1620</v>
      </c>
      <c r="AE253" s="114">
        <v>0</v>
      </c>
      <c r="AF253" s="116"/>
      <c r="AG253" s="114">
        <v>0</v>
      </c>
      <c r="AH253" s="114">
        <v>80000</v>
      </c>
      <c r="AI253" s="114">
        <v>0</v>
      </c>
      <c r="AJ253" s="114">
        <v>80000</v>
      </c>
      <c r="AK253" s="113" t="s">
        <v>528</v>
      </c>
      <c r="AL253" s="113" t="s">
        <v>528</v>
      </c>
      <c r="AM253" s="113" t="s">
        <v>530</v>
      </c>
      <c r="AN253" s="113" t="s">
        <v>1621</v>
      </c>
      <c r="AO253" s="114">
        <v>0</v>
      </c>
      <c r="AP253" s="113" t="s">
        <v>532</v>
      </c>
    </row>
    <row r="254" spans="1:42" x14ac:dyDescent="0.25">
      <c r="A254" s="113" t="s">
        <v>1622</v>
      </c>
      <c r="B254" s="114">
        <v>80000</v>
      </c>
      <c r="C254" s="113" t="s">
        <v>516</v>
      </c>
      <c r="D254" s="113" t="s">
        <v>517</v>
      </c>
      <c r="E254" s="113" t="s">
        <v>518</v>
      </c>
      <c r="F254" s="113" t="s">
        <v>519</v>
      </c>
      <c r="G254" s="113" t="s">
        <v>520</v>
      </c>
      <c r="H254" s="113" t="s">
        <v>1622</v>
      </c>
      <c r="I254" s="114">
        <v>80000</v>
      </c>
      <c r="J254" s="113" t="s">
        <v>34</v>
      </c>
      <c r="K254" s="114">
        <v>0</v>
      </c>
      <c r="L254" s="114">
        <v>0</v>
      </c>
      <c r="M254" s="115">
        <v>44518</v>
      </c>
      <c r="N254" s="115">
        <v>44518</v>
      </c>
      <c r="O254" s="115">
        <v>44518</v>
      </c>
      <c r="P254" s="116"/>
      <c r="Q254" s="113" t="s">
        <v>1623</v>
      </c>
      <c r="R254" s="113" t="s">
        <v>1624</v>
      </c>
      <c r="S254" s="113" t="s">
        <v>524</v>
      </c>
      <c r="T254" s="113" t="s">
        <v>525</v>
      </c>
      <c r="U254" s="114">
        <v>0</v>
      </c>
      <c r="V254" s="115">
        <v>44537</v>
      </c>
      <c r="W254" s="115">
        <v>44537</v>
      </c>
      <c r="X254" s="113" t="s">
        <v>526</v>
      </c>
      <c r="Y254" s="113" t="s">
        <v>527</v>
      </c>
      <c r="Z254" s="113" t="s">
        <v>528</v>
      </c>
      <c r="AA254" s="116"/>
      <c r="AB254" s="116"/>
      <c r="AC254" s="113" t="s">
        <v>528</v>
      </c>
      <c r="AD254" s="113" t="s">
        <v>1620</v>
      </c>
      <c r="AE254" s="114">
        <v>0</v>
      </c>
      <c r="AF254" s="116"/>
      <c r="AG254" s="114">
        <v>0</v>
      </c>
      <c r="AH254" s="114">
        <v>80000</v>
      </c>
      <c r="AI254" s="114">
        <v>0</v>
      </c>
      <c r="AJ254" s="114">
        <v>80000</v>
      </c>
      <c r="AK254" s="113" t="s">
        <v>528</v>
      </c>
      <c r="AL254" s="113" t="s">
        <v>528</v>
      </c>
      <c r="AM254" s="113" t="s">
        <v>530</v>
      </c>
      <c r="AN254" s="113" t="s">
        <v>1625</v>
      </c>
      <c r="AO254" s="114">
        <v>0</v>
      </c>
      <c r="AP254" s="113" t="s">
        <v>532</v>
      </c>
    </row>
    <row r="255" spans="1:42" x14ac:dyDescent="0.25">
      <c r="A255" s="113" t="s">
        <v>1626</v>
      </c>
      <c r="B255" s="114">
        <v>80000</v>
      </c>
      <c r="C255" s="113" t="s">
        <v>516</v>
      </c>
      <c r="D255" s="113" t="s">
        <v>517</v>
      </c>
      <c r="E255" s="113" t="s">
        <v>518</v>
      </c>
      <c r="F255" s="113" t="s">
        <v>519</v>
      </c>
      <c r="G255" s="113" t="s">
        <v>520</v>
      </c>
      <c r="H255" s="113" t="s">
        <v>1626</v>
      </c>
      <c r="I255" s="114">
        <v>80000</v>
      </c>
      <c r="J255" s="113" t="s">
        <v>34</v>
      </c>
      <c r="K255" s="114">
        <v>0</v>
      </c>
      <c r="L255" s="114">
        <v>0</v>
      </c>
      <c r="M255" s="115">
        <v>44540</v>
      </c>
      <c r="N255" s="115">
        <v>44540</v>
      </c>
      <c r="O255" s="115">
        <v>44540</v>
      </c>
      <c r="P255" s="116"/>
      <c r="Q255" s="113" t="s">
        <v>1627</v>
      </c>
      <c r="R255" s="113" t="s">
        <v>1628</v>
      </c>
      <c r="S255" s="113" t="s">
        <v>524</v>
      </c>
      <c r="T255" s="113" t="s">
        <v>525</v>
      </c>
      <c r="U255" s="114">
        <v>0</v>
      </c>
      <c r="V255" s="115">
        <v>44596</v>
      </c>
      <c r="W255" s="115">
        <v>44596</v>
      </c>
      <c r="X255" s="113" t="s">
        <v>526</v>
      </c>
      <c r="Y255" s="113" t="s">
        <v>527</v>
      </c>
      <c r="Z255" s="113" t="s">
        <v>528</v>
      </c>
      <c r="AA255" s="116"/>
      <c r="AB255" s="116"/>
      <c r="AC255" s="113" t="s">
        <v>528</v>
      </c>
      <c r="AD255" s="113" t="s">
        <v>1629</v>
      </c>
      <c r="AE255" s="114">
        <v>0</v>
      </c>
      <c r="AF255" s="116"/>
      <c r="AG255" s="114">
        <v>0</v>
      </c>
      <c r="AH255" s="114">
        <v>80000</v>
      </c>
      <c r="AI255" s="114">
        <v>0</v>
      </c>
      <c r="AJ255" s="114">
        <v>80000</v>
      </c>
      <c r="AK255" s="113" t="s">
        <v>528</v>
      </c>
      <c r="AL255" s="113" t="s">
        <v>528</v>
      </c>
      <c r="AM255" s="113" t="s">
        <v>530</v>
      </c>
      <c r="AN255" s="113" t="s">
        <v>1630</v>
      </c>
      <c r="AO255" s="114">
        <v>0</v>
      </c>
      <c r="AP255" s="113" t="s">
        <v>532</v>
      </c>
    </row>
    <row r="256" spans="1:42" x14ac:dyDescent="0.25">
      <c r="A256" s="113" t="s">
        <v>1631</v>
      </c>
      <c r="B256" s="114">
        <v>80000</v>
      </c>
      <c r="C256" s="113" t="s">
        <v>516</v>
      </c>
      <c r="D256" s="113" t="s">
        <v>517</v>
      </c>
      <c r="E256" s="113" t="s">
        <v>518</v>
      </c>
      <c r="F256" s="113" t="s">
        <v>519</v>
      </c>
      <c r="G256" s="113" t="s">
        <v>520</v>
      </c>
      <c r="H256" s="113" t="s">
        <v>1631</v>
      </c>
      <c r="I256" s="114">
        <v>80000</v>
      </c>
      <c r="J256" s="113" t="s">
        <v>34</v>
      </c>
      <c r="K256" s="114">
        <v>0</v>
      </c>
      <c r="L256" s="114">
        <v>0</v>
      </c>
      <c r="M256" s="115">
        <v>44540</v>
      </c>
      <c r="N256" s="115">
        <v>44540</v>
      </c>
      <c r="O256" s="115">
        <v>44540</v>
      </c>
      <c r="P256" s="116"/>
      <c r="Q256" s="113" t="s">
        <v>1632</v>
      </c>
      <c r="R256" s="113" t="s">
        <v>1633</v>
      </c>
      <c r="S256" s="113" t="s">
        <v>524</v>
      </c>
      <c r="T256" s="113" t="s">
        <v>525</v>
      </c>
      <c r="U256" s="114">
        <v>0</v>
      </c>
      <c r="V256" s="115">
        <v>44596</v>
      </c>
      <c r="W256" s="115">
        <v>44596</v>
      </c>
      <c r="X256" s="113" t="s">
        <v>526</v>
      </c>
      <c r="Y256" s="113" t="s">
        <v>527</v>
      </c>
      <c r="Z256" s="113" t="s">
        <v>528</v>
      </c>
      <c r="AA256" s="116"/>
      <c r="AB256" s="116"/>
      <c r="AC256" s="113" t="s">
        <v>528</v>
      </c>
      <c r="AD256" s="113" t="s">
        <v>1629</v>
      </c>
      <c r="AE256" s="114">
        <v>0</v>
      </c>
      <c r="AF256" s="116"/>
      <c r="AG256" s="114">
        <v>0</v>
      </c>
      <c r="AH256" s="114">
        <v>80000</v>
      </c>
      <c r="AI256" s="114">
        <v>0</v>
      </c>
      <c r="AJ256" s="114">
        <v>80000</v>
      </c>
      <c r="AK256" s="113" t="s">
        <v>528</v>
      </c>
      <c r="AL256" s="113" t="s">
        <v>528</v>
      </c>
      <c r="AM256" s="113" t="s">
        <v>530</v>
      </c>
      <c r="AN256" s="113" t="s">
        <v>1634</v>
      </c>
      <c r="AO256" s="114">
        <v>0</v>
      </c>
      <c r="AP256" s="113" t="s">
        <v>532</v>
      </c>
    </row>
    <row r="257" spans="1:42" x14ac:dyDescent="0.25">
      <c r="A257" s="113" t="s">
        <v>1635</v>
      </c>
      <c r="B257" s="114">
        <v>80000</v>
      </c>
      <c r="C257" s="113" t="s">
        <v>516</v>
      </c>
      <c r="D257" s="113" t="s">
        <v>517</v>
      </c>
      <c r="E257" s="113" t="s">
        <v>518</v>
      </c>
      <c r="F257" s="113" t="s">
        <v>519</v>
      </c>
      <c r="G257" s="113" t="s">
        <v>520</v>
      </c>
      <c r="H257" s="113" t="s">
        <v>1635</v>
      </c>
      <c r="I257" s="114">
        <v>80000</v>
      </c>
      <c r="J257" s="113" t="s">
        <v>34</v>
      </c>
      <c r="K257" s="114">
        <v>0</v>
      </c>
      <c r="L257" s="114">
        <v>0</v>
      </c>
      <c r="M257" s="115">
        <v>44567</v>
      </c>
      <c r="N257" s="115">
        <v>44567</v>
      </c>
      <c r="O257" s="115">
        <v>44567</v>
      </c>
      <c r="P257" s="116"/>
      <c r="Q257" s="113" t="s">
        <v>1636</v>
      </c>
      <c r="R257" s="113" t="s">
        <v>1637</v>
      </c>
      <c r="S257" s="113" t="s">
        <v>1638</v>
      </c>
      <c r="T257" s="113" t="s">
        <v>525</v>
      </c>
      <c r="U257" s="114">
        <v>0</v>
      </c>
      <c r="V257" s="115">
        <v>44623</v>
      </c>
      <c r="W257" s="115">
        <v>44623</v>
      </c>
      <c r="X257" s="113" t="s">
        <v>526</v>
      </c>
      <c r="Y257" s="113" t="s">
        <v>527</v>
      </c>
      <c r="Z257" s="113" t="s">
        <v>528</v>
      </c>
      <c r="AA257" s="116"/>
      <c r="AB257" s="116"/>
      <c r="AC257" s="113" t="s">
        <v>528</v>
      </c>
      <c r="AD257" s="113" t="s">
        <v>1639</v>
      </c>
      <c r="AE257" s="114">
        <v>0</v>
      </c>
      <c r="AF257" s="116"/>
      <c r="AG257" s="114">
        <v>0</v>
      </c>
      <c r="AH257" s="114">
        <v>80000</v>
      </c>
      <c r="AI257" s="114">
        <v>0</v>
      </c>
      <c r="AJ257" s="114">
        <v>80000</v>
      </c>
      <c r="AK257" s="113" t="s">
        <v>528</v>
      </c>
      <c r="AL257" s="113" t="s">
        <v>528</v>
      </c>
      <c r="AM257" s="113" t="s">
        <v>530</v>
      </c>
      <c r="AN257" s="113" t="s">
        <v>1640</v>
      </c>
      <c r="AO257" s="114">
        <v>0</v>
      </c>
      <c r="AP257" s="113" t="s">
        <v>532</v>
      </c>
    </row>
    <row r="258" spans="1:42" x14ac:dyDescent="0.25">
      <c r="A258" s="113" t="s">
        <v>1641</v>
      </c>
      <c r="B258" s="114">
        <v>80000</v>
      </c>
      <c r="C258" s="113" t="s">
        <v>516</v>
      </c>
      <c r="D258" s="113" t="s">
        <v>517</v>
      </c>
      <c r="E258" s="113" t="s">
        <v>518</v>
      </c>
      <c r="F258" s="113" t="s">
        <v>519</v>
      </c>
      <c r="G258" s="113" t="s">
        <v>520</v>
      </c>
      <c r="H258" s="113" t="s">
        <v>1641</v>
      </c>
      <c r="I258" s="114">
        <v>80000</v>
      </c>
      <c r="J258" s="113" t="s">
        <v>34</v>
      </c>
      <c r="K258" s="114">
        <v>0</v>
      </c>
      <c r="L258" s="114">
        <v>0</v>
      </c>
      <c r="M258" s="115">
        <v>44574</v>
      </c>
      <c r="N258" s="115">
        <v>44574</v>
      </c>
      <c r="O258" s="115">
        <v>44574</v>
      </c>
      <c r="P258" s="116"/>
      <c r="Q258" s="113" t="s">
        <v>1642</v>
      </c>
      <c r="R258" s="113" t="s">
        <v>1643</v>
      </c>
      <c r="S258" s="113" t="s">
        <v>524</v>
      </c>
      <c r="T258" s="113" t="s">
        <v>525</v>
      </c>
      <c r="U258" s="114">
        <v>0</v>
      </c>
      <c r="V258" s="115">
        <v>44624</v>
      </c>
      <c r="W258" s="115">
        <v>44624</v>
      </c>
      <c r="X258" s="113" t="s">
        <v>526</v>
      </c>
      <c r="Y258" s="113" t="s">
        <v>527</v>
      </c>
      <c r="Z258" s="113" t="s">
        <v>528</v>
      </c>
      <c r="AA258" s="116"/>
      <c r="AB258" s="116"/>
      <c r="AC258" s="113" t="s">
        <v>528</v>
      </c>
      <c r="AD258" s="113" t="s">
        <v>1644</v>
      </c>
      <c r="AE258" s="114">
        <v>0</v>
      </c>
      <c r="AF258" s="116"/>
      <c r="AG258" s="114">
        <v>0</v>
      </c>
      <c r="AH258" s="114">
        <v>80000</v>
      </c>
      <c r="AI258" s="114">
        <v>0</v>
      </c>
      <c r="AJ258" s="114">
        <v>80000</v>
      </c>
      <c r="AK258" s="113" t="s">
        <v>528</v>
      </c>
      <c r="AL258" s="113" t="s">
        <v>528</v>
      </c>
      <c r="AM258" s="113" t="s">
        <v>530</v>
      </c>
      <c r="AN258" s="113" t="s">
        <v>1645</v>
      </c>
      <c r="AO258" s="114">
        <v>0</v>
      </c>
      <c r="AP258" s="113" t="s">
        <v>532</v>
      </c>
    </row>
    <row r="259" spans="1:42" x14ac:dyDescent="0.25">
      <c r="A259" s="113" t="s">
        <v>1646</v>
      </c>
      <c r="B259" s="114">
        <v>80000</v>
      </c>
      <c r="C259" s="113" t="s">
        <v>516</v>
      </c>
      <c r="D259" s="113" t="s">
        <v>517</v>
      </c>
      <c r="E259" s="113" t="s">
        <v>518</v>
      </c>
      <c r="F259" s="113" t="s">
        <v>519</v>
      </c>
      <c r="G259" s="113" t="s">
        <v>520</v>
      </c>
      <c r="H259" s="113" t="s">
        <v>1646</v>
      </c>
      <c r="I259" s="114">
        <v>80000</v>
      </c>
      <c r="J259" s="113" t="s">
        <v>34</v>
      </c>
      <c r="K259" s="114">
        <v>0</v>
      </c>
      <c r="L259" s="114">
        <v>0</v>
      </c>
      <c r="M259" s="115">
        <v>44574</v>
      </c>
      <c r="N259" s="115">
        <v>44574</v>
      </c>
      <c r="O259" s="115">
        <v>44574</v>
      </c>
      <c r="P259" s="116"/>
      <c r="Q259" s="113" t="s">
        <v>1647</v>
      </c>
      <c r="R259" s="113" t="s">
        <v>1648</v>
      </c>
      <c r="S259" s="113" t="s">
        <v>524</v>
      </c>
      <c r="T259" s="113" t="s">
        <v>525</v>
      </c>
      <c r="U259" s="114">
        <v>0</v>
      </c>
      <c r="V259" s="115">
        <v>44624</v>
      </c>
      <c r="W259" s="115">
        <v>44624</v>
      </c>
      <c r="X259" s="113" t="s">
        <v>526</v>
      </c>
      <c r="Y259" s="113" t="s">
        <v>527</v>
      </c>
      <c r="Z259" s="113" t="s">
        <v>528</v>
      </c>
      <c r="AA259" s="116"/>
      <c r="AB259" s="116"/>
      <c r="AC259" s="113" t="s">
        <v>528</v>
      </c>
      <c r="AD259" s="113" t="s">
        <v>1644</v>
      </c>
      <c r="AE259" s="114">
        <v>0</v>
      </c>
      <c r="AF259" s="116"/>
      <c r="AG259" s="114">
        <v>0</v>
      </c>
      <c r="AH259" s="114">
        <v>80000</v>
      </c>
      <c r="AI259" s="114">
        <v>0</v>
      </c>
      <c r="AJ259" s="114">
        <v>80000</v>
      </c>
      <c r="AK259" s="113" t="s">
        <v>528</v>
      </c>
      <c r="AL259" s="113" t="s">
        <v>528</v>
      </c>
      <c r="AM259" s="113" t="s">
        <v>530</v>
      </c>
      <c r="AN259" s="113" t="s">
        <v>1649</v>
      </c>
      <c r="AO259" s="114">
        <v>0</v>
      </c>
      <c r="AP259" s="113" t="s">
        <v>532</v>
      </c>
    </row>
    <row r="260" spans="1:42" x14ac:dyDescent="0.25">
      <c r="A260" s="113" t="s">
        <v>1650</v>
      </c>
      <c r="B260" s="114">
        <v>80000</v>
      </c>
      <c r="C260" s="113" t="s">
        <v>516</v>
      </c>
      <c r="D260" s="113" t="s">
        <v>517</v>
      </c>
      <c r="E260" s="113" t="s">
        <v>518</v>
      </c>
      <c r="F260" s="113" t="s">
        <v>519</v>
      </c>
      <c r="G260" s="113" t="s">
        <v>520</v>
      </c>
      <c r="H260" s="113" t="s">
        <v>1650</v>
      </c>
      <c r="I260" s="114">
        <v>80000</v>
      </c>
      <c r="J260" s="113" t="s">
        <v>34</v>
      </c>
      <c r="K260" s="114">
        <v>0</v>
      </c>
      <c r="L260" s="114">
        <v>0</v>
      </c>
      <c r="M260" s="115">
        <v>44574</v>
      </c>
      <c r="N260" s="115">
        <v>44574</v>
      </c>
      <c r="O260" s="115">
        <v>44574</v>
      </c>
      <c r="P260" s="116"/>
      <c r="Q260" s="113" t="s">
        <v>1651</v>
      </c>
      <c r="R260" s="113" t="s">
        <v>1652</v>
      </c>
      <c r="S260" s="113" t="s">
        <v>524</v>
      </c>
      <c r="T260" s="113" t="s">
        <v>525</v>
      </c>
      <c r="U260" s="114">
        <v>0</v>
      </c>
      <c r="V260" s="115">
        <v>44624</v>
      </c>
      <c r="W260" s="115">
        <v>44624</v>
      </c>
      <c r="X260" s="113" t="s">
        <v>526</v>
      </c>
      <c r="Y260" s="113" t="s">
        <v>527</v>
      </c>
      <c r="Z260" s="113" t="s">
        <v>528</v>
      </c>
      <c r="AA260" s="116"/>
      <c r="AB260" s="116"/>
      <c r="AC260" s="113" t="s">
        <v>528</v>
      </c>
      <c r="AD260" s="113" t="s">
        <v>1644</v>
      </c>
      <c r="AE260" s="114">
        <v>0</v>
      </c>
      <c r="AF260" s="116"/>
      <c r="AG260" s="114">
        <v>0</v>
      </c>
      <c r="AH260" s="114">
        <v>80000</v>
      </c>
      <c r="AI260" s="114">
        <v>0</v>
      </c>
      <c r="AJ260" s="114">
        <v>80000</v>
      </c>
      <c r="AK260" s="113" t="s">
        <v>528</v>
      </c>
      <c r="AL260" s="113" t="s">
        <v>528</v>
      </c>
      <c r="AM260" s="113" t="s">
        <v>530</v>
      </c>
      <c r="AN260" s="113" t="s">
        <v>1653</v>
      </c>
      <c r="AO260" s="114">
        <v>0</v>
      </c>
      <c r="AP260" s="113" t="s">
        <v>532</v>
      </c>
    </row>
    <row r="261" spans="1:42" x14ac:dyDescent="0.25">
      <c r="A261" s="113" t="s">
        <v>1654</v>
      </c>
      <c r="B261" s="114">
        <v>80000</v>
      </c>
      <c r="C261" s="113" t="s">
        <v>516</v>
      </c>
      <c r="D261" s="113" t="s">
        <v>517</v>
      </c>
      <c r="E261" s="113" t="s">
        <v>518</v>
      </c>
      <c r="F261" s="113" t="s">
        <v>519</v>
      </c>
      <c r="G261" s="113" t="s">
        <v>520</v>
      </c>
      <c r="H261" s="113" t="s">
        <v>1654</v>
      </c>
      <c r="I261" s="114">
        <v>80000</v>
      </c>
      <c r="J261" s="113" t="s">
        <v>34</v>
      </c>
      <c r="K261" s="114">
        <v>0</v>
      </c>
      <c r="L261" s="114">
        <v>0</v>
      </c>
      <c r="M261" s="115">
        <v>44575</v>
      </c>
      <c r="N261" s="115">
        <v>44574</v>
      </c>
      <c r="O261" s="115">
        <v>44574</v>
      </c>
      <c r="P261" s="116"/>
      <c r="Q261" s="113" t="s">
        <v>1655</v>
      </c>
      <c r="R261" s="113" t="s">
        <v>1656</v>
      </c>
      <c r="S261" s="113" t="s">
        <v>524</v>
      </c>
      <c r="T261" s="113" t="s">
        <v>525</v>
      </c>
      <c r="U261" s="114">
        <v>0</v>
      </c>
      <c r="V261" s="115">
        <v>44624</v>
      </c>
      <c r="W261" s="115">
        <v>44624</v>
      </c>
      <c r="X261" s="113" t="s">
        <v>526</v>
      </c>
      <c r="Y261" s="113" t="s">
        <v>527</v>
      </c>
      <c r="Z261" s="113" t="s">
        <v>528</v>
      </c>
      <c r="AA261" s="116"/>
      <c r="AB261" s="116"/>
      <c r="AC261" s="113" t="s">
        <v>528</v>
      </c>
      <c r="AD261" s="113" t="s">
        <v>1644</v>
      </c>
      <c r="AE261" s="114">
        <v>0</v>
      </c>
      <c r="AF261" s="116"/>
      <c r="AG261" s="114">
        <v>0</v>
      </c>
      <c r="AH261" s="114">
        <v>80000</v>
      </c>
      <c r="AI261" s="114">
        <v>0</v>
      </c>
      <c r="AJ261" s="114">
        <v>80000</v>
      </c>
      <c r="AK261" s="113" t="s">
        <v>528</v>
      </c>
      <c r="AL261" s="113" t="s">
        <v>528</v>
      </c>
      <c r="AM261" s="113" t="s">
        <v>530</v>
      </c>
      <c r="AN261" s="113" t="s">
        <v>1657</v>
      </c>
      <c r="AO261" s="114">
        <v>0</v>
      </c>
      <c r="AP261" s="113" t="s">
        <v>532</v>
      </c>
    </row>
    <row r="262" spans="1:42" x14ac:dyDescent="0.25">
      <c r="A262" s="113" t="s">
        <v>1658</v>
      </c>
      <c r="B262" s="114">
        <v>80000</v>
      </c>
      <c r="C262" s="113" t="s">
        <v>516</v>
      </c>
      <c r="D262" s="113" t="s">
        <v>517</v>
      </c>
      <c r="E262" s="113" t="s">
        <v>518</v>
      </c>
      <c r="F262" s="113" t="s">
        <v>519</v>
      </c>
      <c r="G262" s="113" t="s">
        <v>520</v>
      </c>
      <c r="H262" s="113" t="s">
        <v>1658</v>
      </c>
      <c r="I262" s="114">
        <v>80000</v>
      </c>
      <c r="J262" s="113" t="s">
        <v>34</v>
      </c>
      <c r="K262" s="114">
        <v>0</v>
      </c>
      <c r="L262" s="114">
        <v>0</v>
      </c>
      <c r="M262" s="115">
        <v>44576</v>
      </c>
      <c r="N262" s="115">
        <v>44576</v>
      </c>
      <c r="O262" s="115">
        <v>44576</v>
      </c>
      <c r="P262" s="116"/>
      <c r="Q262" s="113" t="s">
        <v>1659</v>
      </c>
      <c r="R262" s="113" t="s">
        <v>1660</v>
      </c>
      <c r="S262" s="113" t="s">
        <v>524</v>
      </c>
      <c r="T262" s="113" t="s">
        <v>525</v>
      </c>
      <c r="U262" s="114">
        <v>0</v>
      </c>
      <c r="V262" s="115">
        <v>44624</v>
      </c>
      <c r="W262" s="115">
        <v>44624</v>
      </c>
      <c r="X262" s="113" t="s">
        <v>526</v>
      </c>
      <c r="Y262" s="113" t="s">
        <v>527</v>
      </c>
      <c r="Z262" s="113" t="s">
        <v>528</v>
      </c>
      <c r="AA262" s="116"/>
      <c r="AB262" s="116"/>
      <c r="AC262" s="113" t="s">
        <v>528</v>
      </c>
      <c r="AD262" s="113" t="s">
        <v>1644</v>
      </c>
      <c r="AE262" s="114">
        <v>0</v>
      </c>
      <c r="AF262" s="116"/>
      <c r="AG262" s="114">
        <v>0</v>
      </c>
      <c r="AH262" s="114">
        <v>80000</v>
      </c>
      <c r="AI262" s="114">
        <v>0</v>
      </c>
      <c r="AJ262" s="114">
        <v>80000</v>
      </c>
      <c r="AK262" s="113" t="s">
        <v>528</v>
      </c>
      <c r="AL262" s="113" t="s">
        <v>528</v>
      </c>
      <c r="AM262" s="113" t="s">
        <v>530</v>
      </c>
      <c r="AN262" s="113" t="s">
        <v>1661</v>
      </c>
      <c r="AO262" s="114">
        <v>0</v>
      </c>
      <c r="AP262" s="113" t="s">
        <v>532</v>
      </c>
    </row>
    <row r="263" spans="1:42" x14ac:dyDescent="0.25">
      <c r="A263" s="113" t="s">
        <v>1662</v>
      </c>
      <c r="B263" s="114">
        <v>80000</v>
      </c>
      <c r="C263" s="113" t="s">
        <v>516</v>
      </c>
      <c r="D263" s="113" t="s">
        <v>517</v>
      </c>
      <c r="E263" s="113" t="s">
        <v>518</v>
      </c>
      <c r="F263" s="113" t="s">
        <v>519</v>
      </c>
      <c r="G263" s="113" t="s">
        <v>520</v>
      </c>
      <c r="H263" s="113" t="s">
        <v>1662</v>
      </c>
      <c r="I263" s="114">
        <v>80000</v>
      </c>
      <c r="J263" s="113" t="s">
        <v>34</v>
      </c>
      <c r="K263" s="114">
        <v>0</v>
      </c>
      <c r="L263" s="114">
        <v>0</v>
      </c>
      <c r="M263" s="115">
        <v>44576</v>
      </c>
      <c r="N263" s="115">
        <v>44576</v>
      </c>
      <c r="O263" s="115">
        <v>44576</v>
      </c>
      <c r="P263" s="116"/>
      <c r="Q263" s="113" t="s">
        <v>1287</v>
      </c>
      <c r="R263" s="113" t="s">
        <v>1288</v>
      </c>
      <c r="S263" s="113" t="s">
        <v>524</v>
      </c>
      <c r="T263" s="113" t="s">
        <v>525</v>
      </c>
      <c r="U263" s="114">
        <v>0</v>
      </c>
      <c r="V263" s="115">
        <v>44624</v>
      </c>
      <c r="W263" s="115">
        <v>44624</v>
      </c>
      <c r="X263" s="113" t="s">
        <v>526</v>
      </c>
      <c r="Y263" s="113" t="s">
        <v>527</v>
      </c>
      <c r="Z263" s="113" t="s">
        <v>528</v>
      </c>
      <c r="AA263" s="116"/>
      <c r="AB263" s="116"/>
      <c r="AC263" s="113" t="s">
        <v>528</v>
      </c>
      <c r="AD263" s="113" t="s">
        <v>1644</v>
      </c>
      <c r="AE263" s="114">
        <v>0</v>
      </c>
      <c r="AF263" s="116"/>
      <c r="AG263" s="114">
        <v>0</v>
      </c>
      <c r="AH263" s="114">
        <v>80000</v>
      </c>
      <c r="AI263" s="114">
        <v>0</v>
      </c>
      <c r="AJ263" s="114">
        <v>80000</v>
      </c>
      <c r="AK263" s="113" t="s">
        <v>528</v>
      </c>
      <c r="AL263" s="113" t="s">
        <v>528</v>
      </c>
      <c r="AM263" s="113" t="s">
        <v>530</v>
      </c>
      <c r="AN263" s="113" t="s">
        <v>1663</v>
      </c>
      <c r="AO263" s="114">
        <v>0</v>
      </c>
      <c r="AP263" s="113" t="s">
        <v>532</v>
      </c>
    </row>
    <row r="264" spans="1:42" x14ac:dyDescent="0.25">
      <c r="A264" s="113" t="s">
        <v>1664</v>
      </c>
      <c r="B264" s="114">
        <v>80000</v>
      </c>
      <c r="C264" s="113" t="s">
        <v>516</v>
      </c>
      <c r="D264" s="113" t="s">
        <v>517</v>
      </c>
      <c r="E264" s="113" t="s">
        <v>518</v>
      </c>
      <c r="F264" s="113" t="s">
        <v>519</v>
      </c>
      <c r="G264" s="113" t="s">
        <v>520</v>
      </c>
      <c r="H264" s="113" t="s">
        <v>1664</v>
      </c>
      <c r="I264" s="114">
        <v>80000</v>
      </c>
      <c r="J264" s="113" t="s">
        <v>34</v>
      </c>
      <c r="K264" s="114">
        <v>0</v>
      </c>
      <c r="L264" s="114">
        <v>0</v>
      </c>
      <c r="M264" s="115">
        <v>44578</v>
      </c>
      <c r="N264" s="115">
        <v>44578</v>
      </c>
      <c r="O264" s="115">
        <v>44578</v>
      </c>
      <c r="P264" s="116"/>
      <c r="Q264" s="113" t="s">
        <v>1665</v>
      </c>
      <c r="R264" s="113" t="s">
        <v>1666</v>
      </c>
      <c r="S264" s="113" t="s">
        <v>524</v>
      </c>
      <c r="T264" s="113" t="s">
        <v>525</v>
      </c>
      <c r="U264" s="114">
        <v>0</v>
      </c>
      <c r="V264" s="115">
        <v>44624</v>
      </c>
      <c r="W264" s="115">
        <v>44624</v>
      </c>
      <c r="X264" s="113" t="s">
        <v>526</v>
      </c>
      <c r="Y264" s="113" t="s">
        <v>527</v>
      </c>
      <c r="Z264" s="113" t="s">
        <v>528</v>
      </c>
      <c r="AA264" s="116"/>
      <c r="AB264" s="116"/>
      <c r="AC264" s="113" t="s">
        <v>528</v>
      </c>
      <c r="AD264" s="113" t="s">
        <v>1644</v>
      </c>
      <c r="AE264" s="114">
        <v>0</v>
      </c>
      <c r="AF264" s="116"/>
      <c r="AG264" s="114">
        <v>0</v>
      </c>
      <c r="AH264" s="114">
        <v>80000</v>
      </c>
      <c r="AI264" s="114">
        <v>0</v>
      </c>
      <c r="AJ264" s="114">
        <v>80000</v>
      </c>
      <c r="AK264" s="113" t="s">
        <v>528</v>
      </c>
      <c r="AL264" s="113" t="s">
        <v>528</v>
      </c>
      <c r="AM264" s="113" t="s">
        <v>530</v>
      </c>
      <c r="AN264" s="113" t="s">
        <v>1667</v>
      </c>
      <c r="AO264" s="114">
        <v>0</v>
      </c>
      <c r="AP264" s="113" t="s">
        <v>532</v>
      </c>
    </row>
    <row r="265" spans="1:42" x14ac:dyDescent="0.25">
      <c r="A265" s="113" t="s">
        <v>1668</v>
      </c>
      <c r="B265" s="114">
        <v>80000</v>
      </c>
      <c r="C265" s="113" t="s">
        <v>516</v>
      </c>
      <c r="D265" s="113" t="s">
        <v>517</v>
      </c>
      <c r="E265" s="113" t="s">
        <v>518</v>
      </c>
      <c r="F265" s="113" t="s">
        <v>519</v>
      </c>
      <c r="G265" s="113" t="s">
        <v>520</v>
      </c>
      <c r="H265" s="113" t="s">
        <v>1668</v>
      </c>
      <c r="I265" s="114">
        <v>80000</v>
      </c>
      <c r="J265" s="113" t="s">
        <v>34</v>
      </c>
      <c r="K265" s="114">
        <v>0</v>
      </c>
      <c r="L265" s="114">
        <v>0</v>
      </c>
      <c r="M265" s="115">
        <v>44578</v>
      </c>
      <c r="N265" s="115">
        <v>44578</v>
      </c>
      <c r="O265" s="115">
        <v>44578</v>
      </c>
      <c r="P265" s="116"/>
      <c r="Q265" s="113" t="s">
        <v>1669</v>
      </c>
      <c r="R265" s="113" t="s">
        <v>1670</v>
      </c>
      <c r="S265" s="113" t="s">
        <v>524</v>
      </c>
      <c r="T265" s="113" t="s">
        <v>525</v>
      </c>
      <c r="U265" s="114">
        <v>0</v>
      </c>
      <c r="V265" s="115">
        <v>44624</v>
      </c>
      <c r="W265" s="115">
        <v>44624</v>
      </c>
      <c r="X265" s="113" t="s">
        <v>526</v>
      </c>
      <c r="Y265" s="113" t="s">
        <v>527</v>
      </c>
      <c r="Z265" s="113" t="s">
        <v>528</v>
      </c>
      <c r="AA265" s="116"/>
      <c r="AB265" s="116"/>
      <c r="AC265" s="113" t="s">
        <v>528</v>
      </c>
      <c r="AD265" s="113" t="s">
        <v>1644</v>
      </c>
      <c r="AE265" s="114">
        <v>0</v>
      </c>
      <c r="AF265" s="116"/>
      <c r="AG265" s="114">
        <v>0</v>
      </c>
      <c r="AH265" s="114">
        <v>80000</v>
      </c>
      <c r="AI265" s="114">
        <v>0</v>
      </c>
      <c r="AJ265" s="114">
        <v>80000</v>
      </c>
      <c r="AK265" s="113" t="s">
        <v>528</v>
      </c>
      <c r="AL265" s="113" t="s">
        <v>528</v>
      </c>
      <c r="AM265" s="113" t="s">
        <v>530</v>
      </c>
      <c r="AN265" s="113" t="s">
        <v>1671</v>
      </c>
      <c r="AO265" s="114">
        <v>0</v>
      </c>
      <c r="AP265" s="113" t="s">
        <v>532</v>
      </c>
    </row>
    <row r="266" spans="1:42" x14ac:dyDescent="0.25">
      <c r="A266" s="113" t="s">
        <v>1672</v>
      </c>
      <c r="B266" s="114">
        <v>80000</v>
      </c>
      <c r="C266" s="113" t="s">
        <v>516</v>
      </c>
      <c r="D266" s="113" t="s">
        <v>517</v>
      </c>
      <c r="E266" s="113" t="s">
        <v>518</v>
      </c>
      <c r="F266" s="113" t="s">
        <v>519</v>
      </c>
      <c r="G266" s="113" t="s">
        <v>520</v>
      </c>
      <c r="H266" s="113" t="s">
        <v>1672</v>
      </c>
      <c r="I266" s="114">
        <v>80000</v>
      </c>
      <c r="J266" s="113" t="s">
        <v>34</v>
      </c>
      <c r="K266" s="114">
        <v>0</v>
      </c>
      <c r="L266" s="114">
        <v>0</v>
      </c>
      <c r="M266" s="115">
        <v>44579</v>
      </c>
      <c r="N266" s="115">
        <v>44579</v>
      </c>
      <c r="O266" s="115">
        <v>44579</v>
      </c>
      <c r="P266" s="116"/>
      <c r="Q266" s="113" t="s">
        <v>1673</v>
      </c>
      <c r="R266" s="113" t="s">
        <v>1674</v>
      </c>
      <c r="S266" s="113" t="s">
        <v>524</v>
      </c>
      <c r="T266" s="113" t="s">
        <v>525</v>
      </c>
      <c r="U266" s="114">
        <v>0</v>
      </c>
      <c r="V266" s="115">
        <v>44624</v>
      </c>
      <c r="W266" s="115">
        <v>44624</v>
      </c>
      <c r="X266" s="113" t="s">
        <v>526</v>
      </c>
      <c r="Y266" s="113" t="s">
        <v>527</v>
      </c>
      <c r="Z266" s="113" t="s">
        <v>528</v>
      </c>
      <c r="AA266" s="116"/>
      <c r="AB266" s="116"/>
      <c r="AC266" s="113" t="s">
        <v>528</v>
      </c>
      <c r="AD266" s="113" t="s">
        <v>1644</v>
      </c>
      <c r="AE266" s="114">
        <v>0</v>
      </c>
      <c r="AF266" s="116"/>
      <c r="AG266" s="114">
        <v>0</v>
      </c>
      <c r="AH266" s="114">
        <v>80000</v>
      </c>
      <c r="AI266" s="114">
        <v>0</v>
      </c>
      <c r="AJ266" s="114">
        <v>80000</v>
      </c>
      <c r="AK266" s="113" t="s">
        <v>528</v>
      </c>
      <c r="AL266" s="113" t="s">
        <v>528</v>
      </c>
      <c r="AM266" s="113" t="s">
        <v>530</v>
      </c>
      <c r="AN266" s="113" t="s">
        <v>1675</v>
      </c>
      <c r="AO266" s="114">
        <v>0</v>
      </c>
      <c r="AP266" s="113" t="s">
        <v>532</v>
      </c>
    </row>
    <row r="267" spans="1:42" x14ac:dyDescent="0.25">
      <c r="A267" s="113" t="s">
        <v>1676</v>
      </c>
      <c r="B267" s="114">
        <v>80000</v>
      </c>
      <c r="C267" s="113" t="s">
        <v>516</v>
      </c>
      <c r="D267" s="113" t="s">
        <v>517</v>
      </c>
      <c r="E267" s="113" t="s">
        <v>518</v>
      </c>
      <c r="F267" s="113" t="s">
        <v>519</v>
      </c>
      <c r="G267" s="113" t="s">
        <v>520</v>
      </c>
      <c r="H267" s="113" t="s">
        <v>1676</v>
      </c>
      <c r="I267" s="114">
        <v>80000</v>
      </c>
      <c r="J267" s="113" t="s">
        <v>34</v>
      </c>
      <c r="K267" s="114">
        <v>0</v>
      </c>
      <c r="L267" s="114">
        <v>0</v>
      </c>
      <c r="M267" s="115">
        <v>44580</v>
      </c>
      <c r="N267" s="115">
        <v>44580</v>
      </c>
      <c r="O267" s="115">
        <v>44580</v>
      </c>
      <c r="P267" s="116"/>
      <c r="Q267" s="113" t="s">
        <v>1677</v>
      </c>
      <c r="R267" s="113" t="s">
        <v>1678</v>
      </c>
      <c r="S267" s="113" t="s">
        <v>524</v>
      </c>
      <c r="T267" s="113" t="s">
        <v>525</v>
      </c>
      <c r="U267" s="114">
        <v>0</v>
      </c>
      <c r="V267" s="115">
        <v>44624</v>
      </c>
      <c r="W267" s="115">
        <v>44624</v>
      </c>
      <c r="X267" s="113" t="s">
        <v>526</v>
      </c>
      <c r="Y267" s="113" t="s">
        <v>527</v>
      </c>
      <c r="Z267" s="113" t="s">
        <v>528</v>
      </c>
      <c r="AA267" s="116"/>
      <c r="AB267" s="116"/>
      <c r="AC267" s="113" t="s">
        <v>528</v>
      </c>
      <c r="AD267" s="113" t="s">
        <v>1644</v>
      </c>
      <c r="AE267" s="114">
        <v>0</v>
      </c>
      <c r="AF267" s="116"/>
      <c r="AG267" s="114">
        <v>0</v>
      </c>
      <c r="AH267" s="114">
        <v>80000</v>
      </c>
      <c r="AI267" s="114">
        <v>0</v>
      </c>
      <c r="AJ267" s="114">
        <v>80000</v>
      </c>
      <c r="AK267" s="113" t="s">
        <v>528</v>
      </c>
      <c r="AL267" s="113" t="s">
        <v>528</v>
      </c>
      <c r="AM267" s="113" t="s">
        <v>530</v>
      </c>
      <c r="AN267" s="113" t="s">
        <v>1679</v>
      </c>
      <c r="AO267" s="114">
        <v>0</v>
      </c>
      <c r="AP267" s="113" t="s">
        <v>532</v>
      </c>
    </row>
    <row r="268" spans="1:42" x14ac:dyDescent="0.25">
      <c r="A268" s="113" t="s">
        <v>1680</v>
      </c>
      <c r="B268" s="114">
        <v>80000</v>
      </c>
      <c r="C268" s="113" t="s">
        <v>516</v>
      </c>
      <c r="D268" s="113" t="s">
        <v>517</v>
      </c>
      <c r="E268" s="113" t="s">
        <v>518</v>
      </c>
      <c r="F268" s="113" t="s">
        <v>519</v>
      </c>
      <c r="G268" s="113" t="s">
        <v>520</v>
      </c>
      <c r="H268" s="113" t="s">
        <v>1680</v>
      </c>
      <c r="I268" s="114">
        <v>80000</v>
      </c>
      <c r="J268" s="113" t="s">
        <v>34</v>
      </c>
      <c r="K268" s="114">
        <v>0</v>
      </c>
      <c r="L268" s="114">
        <v>0</v>
      </c>
      <c r="M268" s="115">
        <v>44595</v>
      </c>
      <c r="N268" s="115">
        <v>44595</v>
      </c>
      <c r="O268" s="115">
        <v>44595</v>
      </c>
      <c r="P268" s="116"/>
      <c r="Q268" s="113" t="s">
        <v>1681</v>
      </c>
      <c r="R268" s="113" t="s">
        <v>1682</v>
      </c>
      <c r="S268" s="113" t="s">
        <v>524</v>
      </c>
      <c r="T268" s="113" t="s">
        <v>1683</v>
      </c>
      <c r="U268" s="114">
        <v>0</v>
      </c>
      <c r="V268" s="115">
        <v>44656</v>
      </c>
      <c r="W268" s="115">
        <v>44656</v>
      </c>
      <c r="X268" s="113" t="s">
        <v>526</v>
      </c>
      <c r="Y268" s="113" t="s">
        <v>527</v>
      </c>
      <c r="Z268" s="113" t="s">
        <v>528</v>
      </c>
      <c r="AA268" s="116"/>
      <c r="AB268" s="116"/>
      <c r="AC268" s="113" t="s">
        <v>528</v>
      </c>
      <c r="AD268" s="113" t="s">
        <v>1684</v>
      </c>
      <c r="AE268" s="114">
        <v>0</v>
      </c>
      <c r="AF268" s="116"/>
      <c r="AG268" s="114">
        <v>80000</v>
      </c>
      <c r="AH268" s="114">
        <v>0</v>
      </c>
      <c r="AI268" s="114">
        <v>0</v>
      </c>
      <c r="AJ268" s="114">
        <v>0</v>
      </c>
      <c r="AK268" s="113" t="s">
        <v>528</v>
      </c>
      <c r="AL268" s="113" t="s">
        <v>528</v>
      </c>
      <c r="AM268" s="113" t="s">
        <v>1685</v>
      </c>
      <c r="AN268" s="113" t="s">
        <v>1686</v>
      </c>
      <c r="AO268" s="114">
        <v>0</v>
      </c>
      <c r="AP268" s="113" t="s">
        <v>1687</v>
      </c>
    </row>
    <row r="269" spans="1:42" x14ac:dyDescent="0.25">
      <c r="A269" s="113" t="s">
        <v>1688</v>
      </c>
      <c r="B269" s="114">
        <v>80000</v>
      </c>
      <c r="C269" s="113" t="s">
        <v>516</v>
      </c>
      <c r="D269" s="113" t="s">
        <v>517</v>
      </c>
      <c r="E269" s="113" t="s">
        <v>518</v>
      </c>
      <c r="F269" s="113" t="s">
        <v>519</v>
      </c>
      <c r="G269" s="113" t="s">
        <v>520</v>
      </c>
      <c r="H269" s="113" t="s">
        <v>1688</v>
      </c>
      <c r="I269" s="114">
        <v>80000</v>
      </c>
      <c r="J269" s="113" t="s">
        <v>34</v>
      </c>
      <c r="K269" s="114">
        <v>0</v>
      </c>
      <c r="L269" s="114">
        <v>0</v>
      </c>
      <c r="M269" s="115">
        <v>44601</v>
      </c>
      <c r="N269" s="115">
        <v>44601</v>
      </c>
      <c r="O269" s="115">
        <v>44601</v>
      </c>
      <c r="P269" s="116"/>
      <c r="Q269" s="113" t="s">
        <v>1689</v>
      </c>
      <c r="R269" s="113" t="s">
        <v>1690</v>
      </c>
      <c r="S269" s="113" t="s">
        <v>524</v>
      </c>
      <c r="T269" s="113" t="s">
        <v>1691</v>
      </c>
      <c r="U269" s="114">
        <v>0</v>
      </c>
      <c r="V269" s="115">
        <v>44656</v>
      </c>
      <c r="W269" s="115">
        <v>44656</v>
      </c>
      <c r="X269" s="113" t="s">
        <v>526</v>
      </c>
      <c r="Y269" s="113" t="s">
        <v>527</v>
      </c>
      <c r="Z269" s="113" t="s">
        <v>528</v>
      </c>
      <c r="AA269" s="116"/>
      <c r="AB269" s="116"/>
      <c r="AC269" s="113" t="s">
        <v>528</v>
      </c>
      <c r="AD269" s="113" t="s">
        <v>1684</v>
      </c>
      <c r="AE269" s="114">
        <v>0</v>
      </c>
      <c r="AF269" s="116"/>
      <c r="AG269" s="114">
        <v>80000</v>
      </c>
      <c r="AH269" s="114">
        <v>0</v>
      </c>
      <c r="AI269" s="114">
        <v>0</v>
      </c>
      <c r="AJ269" s="114">
        <v>0</v>
      </c>
      <c r="AK269" s="113" t="s">
        <v>528</v>
      </c>
      <c r="AL269" s="113" t="s">
        <v>528</v>
      </c>
      <c r="AM269" s="113" t="s">
        <v>1685</v>
      </c>
      <c r="AN269" s="113" t="s">
        <v>1692</v>
      </c>
      <c r="AO269" s="114">
        <v>0</v>
      </c>
      <c r="AP269" s="113" t="s">
        <v>1687</v>
      </c>
    </row>
    <row r="270" spans="1:42" x14ac:dyDescent="0.25">
      <c r="A270" s="113" t="s">
        <v>1693</v>
      </c>
      <c r="B270" s="114">
        <v>80000</v>
      </c>
      <c r="C270" s="113" t="s">
        <v>516</v>
      </c>
      <c r="D270" s="113" t="s">
        <v>517</v>
      </c>
      <c r="E270" s="113" t="s">
        <v>518</v>
      </c>
      <c r="F270" s="113" t="s">
        <v>519</v>
      </c>
      <c r="G270" s="113" t="s">
        <v>520</v>
      </c>
      <c r="H270" s="113" t="s">
        <v>1693</v>
      </c>
      <c r="I270" s="114">
        <v>80000</v>
      </c>
      <c r="J270" s="113" t="s">
        <v>34</v>
      </c>
      <c r="K270" s="114">
        <v>0</v>
      </c>
      <c r="L270" s="114">
        <v>0</v>
      </c>
      <c r="M270" s="115">
        <v>44603</v>
      </c>
      <c r="N270" s="115">
        <v>44603</v>
      </c>
      <c r="O270" s="115">
        <v>44603</v>
      </c>
      <c r="P270" s="116"/>
      <c r="Q270" s="113" t="s">
        <v>1694</v>
      </c>
      <c r="R270" s="113" t="s">
        <v>1695</v>
      </c>
      <c r="S270" s="113" t="s">
        <v>524</v>
      </c>
      <c r="T270" s="113" t="s">
        <v>1696</v>
      </c>
      <c r="U270" s="114">
        <v>0</v>
      </c>
      <c r="V270" s="115">
        <v>44656</v>
      </c>
      <c r="W270" s="115">
        <v>44656</v>
      </c>
      <c r="X270" s="113" t="s">
        <v>526</v>
      </c>
      <c r="Y270" s="113" t="s">
        <v>527</v>
      </c>
      <c r="Z270" s="113" t="s">
        <v>528</v>
      </c>
      <c r="AA270" s="116"/>
      <c r="AB270" s="116"/>
      <c r="AC270" s="113" t="s">
        <v>528</v>
      </c>
      <c r="AD270" s="113" t="s">
        <v>1684</v>
      </c>
      <c r="AE270" s="114">
        <v>0</v>
      </c>
      <c r="AF270" s="116"/>
      <c r="AG270" s="114">
        <v>80000</v>
      </c>
      <c r="AH270" s="114">
        <v>0</v>
      </c>
      <c r="AI270" s="114">
        <v>0</v>
      </c>
      <c r="AJ270" s="114">
        <v>0</v>
      </c>
      <c r="AK270" s="113" t="s">
        <v>528</v>
      </c>
      <c r="AL270" s="113" t="s">
        <v>528</v>
      </c>
      <c r="AM270" s="113" t="s">
        <v>1685</v>
      </c>
      <c r="AN270" s="113" t="s">
        <v>1697</v>
      </c>
      <c r="AO270" s="114">
        <v>0</v>
      </c>
      <c r="AP270" s="113" t="s">
        <v>1687</v>
      </c>
    </row>
    <row r="271" spans="1:42" x14ac:dyDescent="0.25">
      <c r="A271" s="113" t="s">
        <v>1698</v>
      </c>
      <c r="B271" s="114">
        <v>80000</v>
      </c>
      <c r="C271" s="113" t="s">
        <v>516</v>
      </c>
      <c r="D271" s="113" t="s">
        <v>517</v>
      </c>
      <c r="E271" s="113" t="s">
        <v>518</v>
      </c>
      <c r="F271" s="113" t="s">
        <v>519</v>
      </c>
      <c r="G271" s="113" t="s">
        <v>520</v>
      </c>
      <c r="H271" s="113" t="s">
        <v>1698</v>
      </c>
      <c r="I271" s="114">
        <v>80000</v>
      </c>
      <c r="J271" s="113" t="s">
        <v>34</v>
      </c>
      <c r="K271" s="114">
        <v>0</v>
      </c>
      <c r="L271" s="114">
        <v>0</v>
      </c>
      <c r="M271" s="115">
        <v>44610</v>
      </c>
      <c r="N271" s="115">
        <v>44610</v>
      </c>
      <c r="O271" s="115">
        <v>44610</v>
      </c>
      <c r="P271" s="116"/>
      <c r="Q271" s="113" t="s">
        <v>1699</v>
      </c>
      <c r="R271" s="113" t="s">
        <v>1700</v>
      </c>
      <c r="S271" s="113" t="s">
        <v>524</v>
      </c>
      <c r="T271" s="113" t="s">
        <v>1701</v>
      </c>
      <c r="U271" s="114">
        <v>0</v>
      </c>
      <c r="V271" s="115">
        <v>44656</v>
      </c>
      <c r="W271" s="115">
        <v>44656</v>
      </c>
      <c r="X271" s="113" t="s">
        <v>526</v>
      </c>
      <c r="Y271" s="113" t="s">
        <v>527</v>
      </c>
      <c r="Z271" s="113" t="s">
        <v>528</v>
      </c>
      <c r="AA271" s="116"/>
      <c r="AB271" s="116"/>
      <c r="AC271" s="113" t="s">
        <v>528</v>
      </c>
      <c r="AD271" s="113" t="s">
        <v>1684</v>
      </c>
      <c r="AE271" s="114">
        <v>0</v>
      </c>
      <c r="AF271" s="116"/>
      <c r="AG271" s="114">
        <v>80000</v>
      </c>
      <c r="AH271" s="114">
        <v>0</v>
      </c>
      <c r="AI271" s="114">
        <v>0</v>
      </c>
      <c r="AJ271" s="114">
        <v>0</v>
      </c>
      <c r="AK271" s="113" t="s">
        <v>528</v>
      </c>
      <c r="AL271" s="113" t="s">
        <v>528</v>
      </c>
      <c r="AM271" s="113" t="s">
        <v>1685</v>
      </c>
      <c r="AN271" s="113" t="s">
        <v>1702</v>
      </c>
      <c r="AO271" s="114">
        <v>0</v>
      </c>
      <c r="AP271" s="113" t="s">
        <v>1687</v>
      </c>
    </row>
    <row r="272" spans="1:42" x14ac:dyDescent="0.25">
      <c r="A272" s="113" t="s">
        <v>1703</v>
      </c>
      <c r="B272" s="114">
        <v>80000</v>
      </c>
      <c r="C272" s="113" t="s">
        <v>516</v>
      </c>
      <c r="D272" s="113" t="s">
        <v>517</v>
      </c>
      <c r="E272" s="113" t="s">
        <v>518</v>
      </c>
      <c r="F272" s="113" t="s">
        <v>519</v>
      </c>
      <c r="G272" s="113" t="s">
        <v>520</v>
      </c>
      <c r="H272" s="113" t="s">
        <v>1703</v>
      </c>
      <c r="I272" s="114">
        <v>80000</v>
      </c>
      <c r="J272" s="113" t="s">
        <v>34</v>
      </c>
      <c r="K272" s="114">
        <v>0</v>
      </c>
      <c r="L272" s="114">
        <v>0</v>
      </c>
      <c r="M272" s="115">
        <v>44613</v>
      </c>
      <c r="N272" s="115">
        <v>44613</v>
      </c>
      <c r="O272" s="115">
        <v>44613</v>
      </c>
      <c r="P272" s="116"/>
      <c r="Q272" s="113" t="s">
        <v>1704</v>
      </c>
      <c r="R272" s="113" t="s">
        <v>1705</v>
      </c>
      <c r="S272" s="113" t="s">
        <v>524</v>
      </c>
      <c r="T272" s="113" t="s">
        <v>1706</v>
      </c>
      <c r="U272" s="114">
        <v>0</v>
      </c>
      <c r="V272" s="115">
        <v>44656</v>
      </c>
      <c r="W272" s="115">
        <v>44656</v>
      </c>
      <c r="X272" s="113" t="s">
        <v>526</v>
      </c>
      <c r="Y272" s="113" t="s">
        <v>527</v>
      </c>
      <c r="Z272" s="113" t="s">
        <v>528</v>
      </c>
      <c r="AA272" s="116"/>
      <c r="AB272" s="116"/>
      <c r="AC272" s="113" t="s">
        <v>528</v>
      </c>
      <c r="AD272" s="113" t="s">
        <v>1684</v>
      </c>
      <c r="AE272" s="114">
        <v>0</v>
      </c>
      <c r="AF272" s="116"/>
      <c r="AG272" s="114">
        <v>80000</v>
      </c>
      <c r="AH272" s="114">
        <v>0</v>
      </c>
      <c r="AI272" s="114">
        <v>0</v>
      </c>
      <c r="AJ272" s="114">
        <v>0</v>
      </c>
      <c r="AK272" s="113" t="s">
        <v>528</v>
      </c>
      <c r="AL272" s="113" t="s">
        <v>528</v>
      </c>
      <c r="AM272" s="113" t="s">
        <v>1685</v>
      </c>
      <c r="AN272" s="113" t="s">
        <v>1707</v>
      </c>
      <c r="AO272" s="114">
        <v>0</v>
      </c>
      <c r="AP272" s="113" t="s">
        <v>1687</v>
      </c>
    </row>
    <row r="273" spans="1:42" x14ac:dyDescent="0.25">
      <c r="A273" s="113" t="s">
        <v>1708</v>
      </c>
      <c r="B273" s="114">
        <v>80000</v>
      </c>
      <c r="C273" s="113" t="s">
        <v>516</v>
      </c>
      <c r="D273" s="113" t="s">
        <v>517</v>
      </c>
      <c r="E273" s="113" t="s">
        <v>518</v>
      </c>
      <c r="F273" s="113" t="s">
        <v>519</v>
      </c>
      <c r="G273" s="113" t="s">
        <v>520</v>
      </c>
      <c r="H273" s="113" t="s">
        <v>1708</v>
      </c>
      <c r="I273" s="114">
        <v>80000</v>
      </c>
      <c r="J273" s="113" t="s">
        <v>34</v>
      </c>
      <c r="K273" s="114">
        <v>0</v>
      </c>
      <c r="L273" s="114">
        <v>0</v>
      </c>
      <c r="M273" s="115">
        <v>44614</v>
      </c>
      <c r="N273" s="115">
        <v>44614</v>
      </c>
      <c r="O273" s="115">
        <v>44614</v>
      </c>
      <c r="P273" s="116"/>
      <c r="Q273" s="113" t="s">
        <v>1709</v>
      </c>
      <c r="R273" s="113" t="s">
        <v>1710</v>
      </c>
      <c r="S273" s="113" t="s">
        <v>524</v>
      </c>
      <c r="T273" s="113" t="s">
        <v>1711</v>
      </c>
      <c r="U273" s="114">
        <v>0</v>
      </c>
      <c r="V273" s="115">
        <v>44656</v>
      </c>
      <c r="W273" s="115">
        <v>44656</v>
      </c>
      <c r="X273" s="113" t="s">
        <v>526</v>
      </c>
      <c r="Y273" s="113" t="s">
        <v>527</v>
      </c>
      <c r="Z273" s="113" t="s">
        <v>528</v>
      </c>
      <c r="AA273" s="116"/>
      <c r="AB273" s="116"/>
      <c r="AC273" s="113" t="s">
        <v>528</v>
      </c>
      <c r="AD273" s="113" t="s">
        <v>1684</v>
      </c>
      <c r="AE273" s="114">
        <v>0</v>
      </c>
      <c r="AF273" s="116"/>
      <c r="AG273" s="114">
        <v>80000</v>
      </c>
      <c r="AH273" s="114">
        <v>0</v>
      </c>
      <c r="AI273" s="114">
        <v>0</v>
      </c>
      <c r="AJ273" s="114">
        <v>0</v>
      </c>
      <c r="AK273" s="113" t="s">
        <v>528</v>
      </c>
      <c r="AL273" s="113" t="s">
        <v>528</v>
      </c>
      <c r="AM273" s="113" t="s">
        <v>1685</v>
      </c>
      <c r="AN273" s="113" t="s">
        <v>1712</v>
      </c>
      <c r="AO273" s="114">
        <v>0</v>
      </c>
      <c r="AP273" s="113" t="s">
        <v>1687</v>
      </c>
    </row>
    <row r="274" spans="1:42" x14ac:dyDescent="0.25">
      <c r="A274" s="113" t="s">
        <v>1713</v>
      </c>
      <c r="B274" s="114">
        <v>80000</v>
      </c>
      <c r="C274" s="113" t="s">
        <v>516</v>
      </c>
      <c r="D274" s="113" t="s">
        <v>517</v>
      </c>
      <c r="E274" s="113" t="s">
        <v>518</v>
      </c>
      <c r="F274" s="113" t="s">
        <v>519</v>
      </c>
      <c r="G274" s="113" t="s">
        <v>520</v>
      </c>
      <c r="H274" s="113" t="s">
        <v>1713</v>
      </c>
      <c r="I274" s="114">
        <v>80000</v>
      </c>
      <c r="J274" s="113" t="s">
        <v>34</v>
      </c>
      <c r="K274" s="114">
        <v>0</v>
      </c>
      <c r="L274" s="114">
        <v>0</v>
      </c>
      <c r="M274" s="115">
        <v>44615</v>
      </c>
      <c r="N274" s="115">
        <v>44615</v>
      </c>
      <c r="O274" s="115">
        <v>44615</v>
      </c>
      <c r="P274" s="116"/>
      <c r="Q274" s="113" t="s">
        <v>1714</v>
      </c>
      <c r="R274" s="113" t="s">
        <v>1715</v>
      </c>
      <c r="S274" s="113" t="s">
        <v>524</v>
      </c>
      <c r="T274" s="113" t="s">
        <v>1716</v>
      </c>
      <c r="U274" s="114">
        <v>0</v>
      </c>
      <c r="V274" s="115">
        <v>44656</v>
      </c>
      <c r="W274" s="115">
        <v>44656</v>
      </c>
      <c r="X274" s="113" t="s">
        <v>526</v>
      </c>
      <c r="Y274" s="113" t="s">
        <v>527</v>
      </c>
      <c r="Z274" s="113" t="s">
        <v>528</v>
      </c>
      <c r="AA274" s="116"/>
      <c r="AB274" s="116"/>
      <c r="AC274" s="113" t="s">
        <v>528</v>
      </c>
      <c r="AD274" s="113" t="s">
        <v>1684</v>
      </c>
      <c r="AE274" s="114">
        <v>0</v>
      </c>
      <c r="AF274" s="116"/>
      <c r="AG274" s="114">
        <v>80000</v>
      </c>
      <c r="AH274" s="114">
        <v>0</v>
      </c>
      <c r="AI274" s="114">
        <v>0</v>
      </c>
      <c r="AJ274" s="114">
        <v>0</v>
      </c>
      <c r="AK274" s="113" t="s">
        <v>528</v>
      </c>
      <c r="AL274" s="113" t="s">
        <v>528</v>
      </c>
      <c r="AM274" s="113" t="s">
        <v>1685</v>
      </c>
      <c r="AN274" s="113" t="s">
        <v>1717</v>
      </c>
      <c r="AO274" s="114">
        <v>0</v>
      </c>
      <c r="AP274" s="113" t="s">
        <v>1687</v>
      </c>
    </row>
    <row r="275" spans="1:42" x14ac:dyDescent="0.25">
      <c r="A275" s="113" t="s">
        <v>1718</v>
      </c>
      <c r="B275" s="114">
        <v>80000</v>
      </c>
      <c r="C275" s="113" t="s">
        <v>516</v>
      </c>
      <c r="D275" s="113" t="s">
        <v>517</v>
      </c>
      <c r="E275" s="113" t="s">
        <v>518</v>
      </c>
      <c r="F275" s="113" t="s">
        <v>519</v>
      </c>
      <c r="G275" s="113" t="s">
        <v>520</v>
      </c>
      <c r="H275" s="113" t="s">
        <v>1718</v>
      </c>
      <c r="I275" s="114">
        <v>80000</v>
      </c>
      <c r="J275" s="113" t="s">
        <v>34</v>
      </c>
      <c r="K275" s="114">
        <v>0</v>
      </c>
      <c r="L275" s="114">
        <v>0</v>
      </c>
      <c r="M275" s="115">
        <v>44615</v>
      </c>
      <c r="N275" s="115">
        <v>44615</v>
      </c>
      <c r="O275" s="115">
        <v>44615</v>
      </c>
      <c r="P275" s="116"/>
      <c r="Q275" s="113" t="s">
        <v>1719</v>
      </c>
      <c r="R275" s="113" t="s">
        <v>1720</v>
      </c>
      <c r="S275" s="113" t="s">
        <v>524</v>
      </c>
      <c r="T275" s="113" t="s">
        <v>1721</v>
      </c>
      <c r="U275" s="114">
        <v>0</v>
      </c>
      <c r="V275" s="115">
        <v>44656</v>
      </c>
      <c r="W275" s="115">
        <v>44656</v>
      </c>
      <c r="X275" s="113" t="s">
        <v>526</v>
      </c>
      <c r="Y275" s="113" t="s">
        <v>527</v>
      </c>
      <c r="Z275" s="113" t="s">
        <v>528</v>
      </c>
      <c r="AA275" s="116"/>
      <c r="AB275" s="116"/>
      <c r="AC275" s="113" t="s">
        <v>528</v>
      </c>
      <c r="AD275" s="113" t="s">
        <v>1684</v>
      </c>
      <c r="AE275" s="114">
        <v>0</v>
      </c>
      <c r="AF275" s="116"/>
      <c r="AG275" s="114">
        <v>80000</v>
      </c>
      <c r="AH275" s="114">
        <v>0</v>
      </c>
      <c r="AI275" s="114">
        <v>0</v>
      </c>
      <c r="AJ275" s="114">
        <v>0</v>
      </c>
      <c r="AK275" s="113" t="s">
        <v>528</v>
      </c>
      <c r="AL275" s="113" t="s">
        <v>528</v>
      </c>
      <c r="AM275" s="113" t="s">
        <v>1685</v>
      </c>
      <c r="AN275" s="113" t="s">
        <v>1722</v>
      </c>
      <c r="AO275" s="114">
        <v>0</v>
      </c>
      <c r="AP275" s="113" t="s">
        <v>1687</v>
      </c>
    </row>
    <row r="276" spans="1:42" x14ac:dyDescent="0.25">
      <c r="A276" s="113" t="s">
        <v>1723</v>
      </c>
      <c r="B276" s="114">
        <v>80000</v>
      </c>
      <c r="C276" s="113" t="s">
        <v>516</v>
      </c>
      <c r="D276" s="113" t="s">
        <v>517</v>
      </c>
      <c r="E276" s="113" t="s">
        <v>518</v>
      </c>
      <c r="F276" s="113" t="s">
        <v>519</v>
      </c>
      <c r="G276" s="113" t="s">
        <v>520</v>
      </c>
      <c r="H276" s="113" t="s">
        <v>1723</v>
      </c>
      <c r="I276" s="114">
        <v>80000</v>
      </c>
      <c r="J276" s="113" t="s">
        <v>34</v>
      </c>
      <c r="K276" s="114">
        <v>0</v>
      </c>
      <c r="L276" s="114">
        <v>0</v>
      </c>
      <c r="M276" s="115">
        <v>44615</v>
      </c>
      <c r="N276" s="115">
        <v>44615</v>
      </c>
      <c r="O276" s="115">
        <v>44615</v>
      </c>
      <c r="P276" s="116"/>
      <c r="Q276" s="113" t="s">
        <v>1724</v>
      </c>
      <c r="R276" s="113" t="s">
        <v>1725</v>
      </c>
      <c r="S276" s="113" t="s">
        <v>524</v>
      </c>
      <c r="T276" s="113" t="s">
        <v>1726</v>
      </c>
      <c r="U276" s="114">
        <v>0</v>
      </c>
      <c r="V276" s="115">
        <v>44656</v>
      </c>
      <c r="W276" s="115">
        <v>44656</v>
      </c>
      <c r="X276" s="113" t="s">
        <v>526</v>
      </c>
      <c r="Y276" s="113" t="s">
        <v>527</v>
      </c>
      <c r="Z276" s="113" t="s">
        <v>528</v>
      </c>
      <c r="AA276" s="116"/>
      <c r="AB276" s="116"/>
      <c r="AC276" s="113" t="s">
        <v>528</v>
      </c>
      <c r="AD276" s="113" t="s">
        <v>1684</v>
      </c>
      <c r="AE276" s="114">
        <v>0</v>
      </c>
      <c r="AF276" s="116"/>
      <c r="AG276" s="114">
        <v>80000</v>
      </c>
      <c r="AH276" s="114">
        <v>0</v>
      </c>
      <c r="AI276" s="114">
        <v>0</v>
      </c>
      <c r="AJ276" s="114">
        <v>0</v>
      </c>
      <c r="AK276" s="113" t="s">
        <v>528</v>
      </c>
      <c r="AL276" s="113" t="s">
        <v>528</v>
      </c>
      <c r="AM276" s="113" t="s">
        <v>1685</v>
      </c>
      <c r="AN276" s="113" t="s">
        <v>1727</v>
      </c>
      <c r="AO276" s="114">
        <v>0</v>
      </c>
      <c r="AP276" s="113" t="s">
        <v>1687</v>
      </c>
    </row>
    <row r="277" spans="1:42" x14ac:dyDescent="0.25">
      <c r="A277" s="113" t="s">
        <v>1728</v>
      </c>
      <c r="B277" s="114">
        <v>80000</v>
      </c>
      <c r="C277" s="113" t="s">
        <v>516</v>
      </c>
      <c r="D277" s="113" t="s">
        <v>517</v>
      </c>
      <c r="E277" s="113" t="s">
        <v>518</v>
      </c>
      <c r="F277" s="113" t="s">
        <v>519</v>
      </c>
      <c r="G277" s="113" t="s">
        <v>520</v>
      </c>
      <c r="H277" s="113" t="s">
        <v>1728</v>
      </c>
      <c r="I277" s="114">
        <v>80000</v>
      </c>
      <c r="J277" s="113" t="s">
        <v>34</v>
      </c>
      <c r="K277" s="114">
        <v>0</v>
      </c>
      <c r="L277" s="114">
        <v>0</v>
      </c>
      <c r="M277" s="115">
        <v>44620</v>
      </c>
      <c r="N277" s="115">
        <v>44620</v>
      </c>
      <c r="O277" s="115">
        <v>44620</v>
      </c>
      <c r="P277" s="116"/>
      <c r="Q277" s="113" t="s">
        <v>1729</v>
      </c>
      <c r="R277" s="113" t="s">
        <v>1730</v>
      </c>
      <c r="S277" s="113" t="s">
        <v>524</v>
      </c>
      <c r="T277" s="113" t="s">
        <v>1731</v>
      </c>
      <c r="U277" s="114">
        <v>0</v>
      </c>
      <c r="V277" s="115">
        <v>44656</v>
      </c>
      <c r="W277" s="115">
        <v>44656</v>
      </c>
      <c r="X277" s="113" t="s">
        <v>526</v>
      </c>
      <c r="Y277" s="113" t="s">
        <v>527</v>
      </c>
      <c r="Z277" s="113" t="s">
        <v>528</v>
      </c>
      <c r="AA277" s="116"/>
      <c r="AB277" s="116"/>
      <c r="AC277" s="113" t="s">
        <v>528</v>
      </c>
      <c r="AD277" s="113" t="s">
        <v>1684</v>
      </c>
      <c r="AE277" s="114">
        <v>0</v>
      </c>
      <c r="AF277" s="116"/>
      <c r="AG277" s="114">
        <v>0</v>
      </c>
      <c r="AH277" s="114">
        <v>80000</v>
      </c>
      <c r="AI277" s="114">
        <v>0</v>
      </c>
      <c r="AJ277" s="114">
        <v>80000</v>
      </c>
      <c r="AK277" s="113" t="s">
        <v>528</v>
      </c>
      <c r="AL277" s="113" t="s">
        <v>528</v>
      </c>
      <c r="AM277" s="113" t="s">
        <v>530</v>
      </c>
      <c r="AN277" s="113" t="s">
        <v>1732</v>
      </c>
      <c r="AO277" s="114">
        <v>0</v>
      </c>
      <c r="AP277" s="113" t="s">
        <v>532</v>
      </c>
    </row>
    <row r="278" spans="1:42" x14ac:dyDescent="0.25">
      <c r="A278" s="113" t="s">
        <v>1733</v>
      </c>
      <c r="B278" s="114">
        <v>80000</v>
      </c>
      <c r="C278" s="113" t="s">
        <v>516</v>
      </c>
      <c r="D278" s="113" t="s">
        <v>517</v>
      </c>
      <c r="E278" s="113" t="s">
        <v>518</v>
      </c>
      <c r="F278" s="113" t="s">
        <v>519</v>
      </c>
      <c r="G278" s="113" t="s">
        <v>520</v>
      </c>
      <c r="H278" s="113" t="s">
        <v>1733</v>
      </c>
      <c r="I278" s="114">
        <v>80000</v>
      </c>
      <c r="J278" s="113" t="s">
        <v>34</v>
      </c>
      <c r="K278" s="114">
        <v>0</v>
      </c>
      <c r="L278" s="114">
        <v>0</v>
      </c>
      <c r="M278" s="115">
        <v>44622</v>
      </c>
      <c r="N278" s="115">
        <v>44621</v>
      </c>
      <c r="O278" s="115">
        <v>44622</v>
      </c>
      <c r="P278" s="116"/>
      <c r="Q278" s="113" t="s">
        <v>1734</v>
      </c>
      <c r="R278" s="113" t="s">
        <v>1735</v>
      </c>
      <c r="S278" s="113" t="s">
        <v>524</v>
      </c>
      <c r="T278" s="113" t="s">
        <v>525</v>
      </c>
      <c r="U278" s="114">
        <v>0</v>
      </c>
      <c r="V278" s="115">
        <v>44683</v>
      </c>
      <c r="W278" s="115">
        <v>44683</v>
      </c>
      <c r="X278" s="113" t="s">
        <v>526</v>
      </c>
      <c r="Y278" s="113" t="s">
        <v>527</v>
      </c>
      <c r="Z278" s="113" t="s">
        <v>528</v>
      </c>
      <c r="AA278" s="116"/>
      <c r="AB278" s="116"/>
      <c r="AC278" s="113" t="s">
        <v>528</v>
      </c>
      <c r="AD278" s="113" t="s">
        <v>1736</v>
      </c>
      <c r="AE278" s="114">
        <v>0</v>
      </c>
      <c r="AF278" s="116"/>
      <c r="AG278" s="114">
        <v>0</v>
      </c>
      <c r="AH278" s="114">
        <v>80000</v>
      </c>
      <c r="AI278" s="114">
        <v>0</v>
      </c>
      <c r="AJ278" s="114">
        <v>80000</v>
      </c>
      <c r="AK278" s="113" t="s">
        <v>528</v>
      </c>
      <c r="AL278" s="113" t="s">
        <v>528</v>
      </c>
      <c r="AM278" s="113" t="s">
        <v>530</v>
      </c>
      <c r="AN278" s="113" t="s">
        <v>1737</v>
      </c>
      <c r="AO278" s="114">
        <v>0</v>
      </c>
      <c r="AP278" s="113" t="s">
        <v>532</v>
      </c>
    </row>
    <row r="279" spans="1:42" x14ac:dyDescent="0.25">
      <c r="A279" s="113" t="s">
        <v>1738</v>
      </c>
      <c r="B279" s="114">
        <v>80000</v>
      </c>
      <c r="C279" s="113" t="s">
        <v>516</v>
      </c>
      <c r="D279" s="113" t="s">
        <v>517</v>
      </c>
      <c r="E279" s="113" t="s">
        <v>518</v>
      </c>
      <c r="F279" s="113" t="s">
        <v>519</v>
      </c>
      <c r="G279" s="113" t="s">
        <v>520</v>
      </c>
      <c r="H279" s="113" t="s">
        <v>1738</v>
      </c>
      <c r="I279" s="114">
        <v>80000</v>
      </c>
      <c r="J279" s="113" t="s">
        <v>34</v>
      </c>
      <c r="K279" s="114">
        <v>0</v>
      </c>
      <c r="L279" s="114">
        <v>0</v>
      </c>
      <c r="M279" s="115">
        <v>44649</v>
      </c>
      <c r="N279" s="115">
        <v>44649</v>
      </c>
      <c r="O279" s="115">
        <v>44649</v>
      </c>
      <c r="P279" s="116"/>
      <c r="Q279" s="113" t="s">
        <v>1739</v>
      </c>
      <c r="R279" s="113" t="s">
        <v>1740</v>
      </c>
      <c r="S279" s="113" t="s">
        <v>524</v>
      </c>
      <c r="T279" s="113" t="s">
        <v>525</v>
      </c>
      <c r="U279" s="114">
        <v>0</v>
      </c>
      <c r="V279" s="115">
        <v>44716</v>
      </c>
      <c r="W279" s="115">
        <v>44716</v>
      </c>
      <c r="X279" s="113" t="s">
        <v>526</v>
      </c>
      <c r="Y279" s="113" t="s">
        <v>527</v>
      </c>
      <c r="Z279" s="113" t="s">
        <v>528</v>
      </c>
      <c r="AA279" s="116"/>
      <c r="AB279" s="116"/>
      <c r="AC279" s="113" t="s">
        <v>528</v>
      </c>
      <c r="AD279" s="113" t="s">
        <v>1741</v>
      </c>
      <c r="AE279" s="114">
        <v>0</v>
      </c>
      <c r="AF279" s="116"/>
      <c r="AG279" s="114">
        <v>0</v>
      </c>
      <c r="AH279" s="114">
        <v>80000</v>
      </c>
      <c r="AI279" s="114">
        <v>0</v>
      </c>
      <c r="AJ279" s="114">
        <v>80000</v>
      </c>
      <c r="AK279" s="113" t="s">
        <v>528</v>
      </c>
      <c r="AL279" s="113" t="s">
        <v>528</v>
      </c>
      <c r="AM279" s="113" t="s">
        <v>530</v>
      </c>
      <c r="AN279" s="113" t="s">
        <v>1742</v>
      </c>
      <c r="AO279" s="114">
        <v>0</v>
      </c>
      <c r="AP279" s="113" t="s">
        <v>532</v>
      </c>
    </row>
    <row r="280" spans="1:42" x14ac:dyDescent="0.25">
      <c r="A280" s="113" t="s">
        <v>1743</v>
      </c>
      <c r="B280" s="114">
        <v>80000</v>
      </c>
      <c r="C280" s="113" t="s">
        <v>516</v>
      </c>
      <c r="D280" s="113" t="s">
        <v>517</v>
      </c>
      <c r="E280" s="113" t="s">
        <v>518</v>
      </c>
      <c r="F280" s="113" t="s">
        <v>519</v>
      </c>
      <c r="G280" s="113" t="s">
        <v>520</v>
      </c>
      <c r="H280" s="113" t="s">
        <v>1743</v>
      </c>
      <c r="I280" s="114">
        <v>80000</v>
      </c>
      <c r="J280" s="113" t="s">
        <v>34</v>
      </c>
      <c r="K280" s="114">
        <v>0</v>
      </c>
      <c r="L280" s="114">
        <v>0</v>
      </c>
      <c r="M280" s="115">
        <v>44656</v>
      </c>
      <c r="N280" s="115">
        <v>44656</v>
      </c>
      <c r="O280" s="115">
        <v>44656</v>
      </c>
      <c r="P280" s="116"/>
      <c r="Q280" s="113" t="s">
        <v>1744</v>
      </c>
      <c r="R280" s="113" t="s">
        <v>1745</v>
      </c>
      <c r="S280" s="113" t="s">
        <v>524</v>
      </c>
      <c r="T280" s="113" t="s">
        <v>525</v>
      </c>
      <c r="U280" s="114">
        <v>0</v>
      </c>
      <c r="V280" s="115">
        <v>44687</v>
      </c>
      <c r="W280" s="115">
        <v>44687</v>
      </c>
      <c r="X280" s="113" t="s">
        <v>526</v>
      </c>
      <c r="Y280" s="113" t="s">
        <v>527</v>
      </c>
      <c r="Z280" s="113" t="s">
        <v>528</v>
      </c>
      <c r="AA280" s="116"/>
      <c r="AB280" s="116"/>
      <c r="AC280" s="113" t="s">
        <v>528</v>
      </c>
      <c r="AD280" s="113" t="s">
        <v>1746</v>
      </c>
      <c r="AE280" s="114">
        <v>0</v>
      </c>
      <c r="AF280" s="116"/>
      <c r="AG280" s="114">
        <v>0</v>
      </c>
      <c r="AH280" s="114">
        <v>80000</v>
      </c>
      <c r="AI280" s="114">
        <v>0</v>
      </c>
      <c r="AJ280" s="114">
        <v>80000</v>
      </c>
      <c r="AK280" s="113" t="s">
        <v>528</v>
      </c>
      <c r="AL280" s="113" t="s">
        <v>528</v>
      </c>
      <c r="AM280" s="113" t="s">
        <v>530</v>
      </c>
      <c r="AN280" s="113" t="s">
        <v>1747</v>
      </c>
      <c r="AO280" s="114">
        <v>0</v>
      </c>
      <c r="AP280" s="113" t="s">
        <v>532</v>
      </c>
    </row>
    <row r="281" spans="1:42" x14ac:dyDescent="0.25">
      <c r="A281" s="113" t="s">
        <v>1748</v>
      </c>
      <c r="B281" s="114">
        <v>80000</v>
      </c>
      <c r="C281" s="113" t="s">
        <v>516</v>
      </c>
      <c r="D281" s="113" t="s">
        <v>517</v>
      </c>
      <c r="E281" s="113" t="s">
        <v>518</v>
      </c>
      <c r="F281" s="113" t="s">
        <v>519</v>
      </c>
      <c r="G281" s="113" t="s">
        <v>520</v>
      </c>
      <c r="H281" s="113" t="s">
        <v>1748</v>
      </c>
      <c r="I281" s="114">
        <v>80000</v>
      </c>
      <c r="J281" s="113" t="s">
        <v>34</v>
      </c>
      <c r="K281" s="114">
        <v>0</v>
      </c>
      <c r="L281" s="114">
        <v>0</v>
      </c>
      <c r="M281" s="115">
        <v>44657</v>
      </c>
      <c r="N281" s="115">
        <v>44657</v>
      </c>
      <c r="O281" s="115">
        <v>44657</v>
      </c>
      <c r="P281" s="116"/>
      <c r="Q281" s="113" t="s">
        <v>817</v>
      </c>
      <c r="R281" s="113" t="s">
        <v>818</v>
      </c>
      <c r="S281" s="113" t="s">
        <v>524</v>
      </c>
      <c r="T281" s="113" t="s">
        <v>525</v>
      </c>
      <c r="U281" s="114">
        <v>0</v>
      </c>
      <c r="V281" s="115">
        <v>44687</v>
      </c>
      <c r="W281" s="115">
        <v>44687</v>
      </c>
      <c r="X281" s="113" t="s">
        <v>526</v>
      </c>
      <c r="Y281" s="113" t="s">
        <v>527</v>
      </c>
      <c r="Z281" s="113" t="s">
        <v>528</v>
      </c>
      <c r="AA281" s="116"/>
      <c r="AB281" s="116"/>
      <c r="AC281" s="113" t="s">
        <v>528</v>
      </c>
      <c r="AD281" s="113" t="s">
        <v>1749</v>
      </c>
      <c r="AE281" s="114">
        <v>0</v>
      </c>
      <c r="AF281" s="116"/>
      <c r="AG281" s="114">
        <v>0</v>
      </c>
      <c r="AH281" s="114">
        <v>80000</v>
      </c>
      <c r="AI281" s="114">
        <v>0</v>
      </c>
      <c r="AJ281" s="114">
        <v>80000</v>
      </c>
      <c r="AK281" s="113" t="s">
        <v>528</v>
      </c>
      <c r="AL281" s="113" t="s">
        <v>528</v>
      </c>
      <c r="AM281" s="113" t="s">
        <v>530</v>
      </c>
      <c r="AN281" s="113" t="s">
        <v>1750</v>
      </c>
      <c r="AO281" s="114">
        <v>0</v>
      </c>
      <c r="AP281" s="113" t="s">
        <v>532</v>
      </c>
    </row>
    <row r="282" spans="1:42" x14ac:dyDescent="0.25">
      <c r="A282" s="113" t="s">
        <v>1751</v>
      </c>
      <c r="B282" s="114">
        <v>80000</v>
      </c>
      <c r="C282" s="113" t="s">
        <v>516</v>
      </c>
      <c r="D282" s="113" t="s">
        <v>517</v>
      </c>
      <c r="E282" s="113" t="s">
        <v>518</v>
      </c>
      <c r="F282" s="113" t="s">
        <v>519</v>
      </c>
      <c r="G282" s="113" t="s">
        <v>520</v>
      </c>
      <c r="H282" s="113" t="s">
        <v>1751</v>
      </c>
      <c r="I282" s="114">
        <v>80000</v>
      </c>
      <c r="J282" s="113" t="s">
        <v>34</v>
      </c>
      <c r="K282" s="114">
        <v>0</v>
      </c>
      <c r="L282" s="114">
        <v>0</v>
      </c>
      <c r="M282" s="115">
        <v>44687</v>
      </c>
      <c r="N282" s="115">
        <v>44687</v>
      </c>
      <c r="O282" s="115">
        <v>44687</v>
      </c>
      <c r="P282" s="116"/>
      <c r="Q282" s="113" t="s">
        <v>1752</v>
      </c>
      <c r="R282" s="113" t="s">
        <v>1753</v>
      </c>
      <c r="S282" s="113" t="s">
        <v>524</v>
      </c>
      <c r="T282" s="113" t="s">
        <v>525</v>
      </c>
      <c r="U282" s="114">
        <v>0</v>
      </c>
      <c r="V282" s="115">
        <v>44746</v>
      </c>
      <c r="W282" s="115">
        <v>44746</v>
      </c>
      <c r="X282" s="113" t="s">
        <v>526</v>
      </c>
      <c r="Y282" s="113" t="s">
        <v>528</v>
      </c>
      <c r="Z282" s="113" t="s">
        <v>528</v>
      </c>
      <c r="AA282" s="116"/>
      <c r="AB282" s="116"/>
      <c r="AC282" s="113" t="s">
        <v>528</v>
      </c>
      <c r="AD282" s="113" t="s">
        <v>1754</v>
      </c>
      <c r="AE282" s="114">
        <v>0</v>
      </c>
      <c r="AF282" s="116"/>
      <c r="AG282" s="114">
        <v>0</v>
      </c>
      <c r="AH282" s="114">
        <v>0</v>
      </c>
      <c r="AI282" s="114">
        <v>0</v>
      </c>
      <c r="AJ282" s="114">
        <v>0</v>
      </c>
      <c r="AK282" s="113" t="s">
        <v>528</v>
      </c>
      <c r="AL282" s="113" t="s">
        <v>528</v>
      </c>
      <c r="AM282" s="113" t="s">
        <v>1755</v>
      </c>
      <c r="AN282" s="113" t="s">
        <v>1756</v>
      </c>
      <c r="AO282" s="114">
        <v>0</v>
      </c>
      <c r="AP282" s="113" t="s">
        <v>1687</v>
      </c>
    </row>
    <row r="283" spans="1:42" x14ac:dyDescent="0.25">
      <c r="A283" s="113" t="s">
        <v>1757</v>
      </c>
      <c r="B283" s="114">
        <v>80000</v>
      </c>
      <c r="C283" s="113" t="s">
        <v>516</v>
      </c>
      <c r="D283" s="113" t="s">
        <v>517</v>
      </c>
      <c r="E283" s="113" t="s">
        <v>518</v>
      </c>
      <c r="F283" s="113" t="s">
        <v>519</v>
      </c>
      <c r="G283" s="113" t="s">
        <v>520</v>
      </c>
      <c r="H283" s="113" t="s">
        <v>1757</v>
      </c>
      <c r="I283" s="114">
        <v>80000</v>
      </c>
      <c r="J283" s="113" t="s">
        <v>34</v>
      </c>
      <c r="K283" s="114">
        <v>0</v>
      </c>
      <c r="L283" s="114">
        <v>0</v>
      </c>
      <c r="M283" s="115">
        <v>44692</v>
      </c>
      <c r="N283" s="115">
        <v>44692</v>
      </c>
      <c r="O283" s="115">
        <v>44692</v>
      </c>
      <c r="P283" s="116"/>
      <c r="Q283" s="113" t="s">
        <v>1758</v>
      </c>
      <c r="R283" s="113" t="s">
        <v>1759</v>
      </c>
      <c r="S283" s="113" t="s">
        <v>524</v>
      </c>
      <c r="T283" s="113" t="s">
        <v>525</v>
      </c>
      <c r="U283" s="114">
        <v>0</v>
      </c>
      <c r="V283" s="115">
        <v>44746</v>
      </c>
      <c r="W283" s="115">
        <v>44746</v>
      </c>
      <c r="X283" s="113" t="s">
        <v>526</v>
      </c>
      <c r="Y283" s="113" t="s">
        <v>527</v>
      </c>
      <c r="Z283" s="113" t="s">
        <v>528</v>
      </c>
      <c r="AA283" s="116"/>
      <c r="AB283" s="116"/>
      <c r="AC283" s="113" t="s">
        <v>528</v>
      </c>
      <c r="AD283" s="113" t="s">
        <v>1754</v>
      </c>
      <c r="AE283" s="114">
        <v>0</v>
      </c>
      <c r="AF283" s="116"/>
      <c r="AG283" s="114">
        <v>0</v>
      </c>
      <c r="AH283" s="114">
        <v>80000</v>
      </c>
      <c r="AI283" s="114">
        <v>0</v>
      </c>
      <c r="AJ283" s="114">
        <v>80000</v>
      </c>
      <c r="AK283" s="113" t="s">
        <v>528</v>
      </c>
      <c r="AL283" s="113" t="s">
        <v>528</v>
      </c>
      <c r="AM283" s="113" t="s">
        <v>530</v>
      </c>
      <c r="AN283" s="113" t="s">
        <v>1760</v>
      </c>
      <c r="AO283" s="114">
        <v>0</v>
      </c>
      <c r="AP283" s="113" t="s">
        <v>532</v>
      </c>
    </row>
    <row r="284" spans="1:42" x14ac:dyDescent="0.25">
      <c r="A284" s="113" t="s">
        <v>1761</v>
      </c>
      <c r="B284" s="114">
        <v>80000</v>
      </c>
      <c r="C284" s="113" t="s">
        <v>516</v>
      </c>
      <c r="D284" s="113" t="s">
        <v>517</v>
      </c>
      <c r="E284" s="113" t="s">
        <v>518</v>
      </c>
      <c r="F284" s="113" t="s">
        <v>519</v>
      </c>
      <c r="G284" s="113" t="s">
        <v>520</v>
      </c>
      <c r="H284" s="113" t="s">
        <v>1761</v>
      </c>
      <c r="I284" s="114">
        <v>80000</v>
      </c>
      <c r="J284" s="113" t="s">
        <v>34</v>
      </c>
      <c r="K284" s="114">
        <v>0</v>
      </c>
      <c r="L284" s="114">
        <v>0</v>
      </c>
      <c r="M284" s="115">
        <v>44714</v>
      </c>
      <c r="N284" s="115">
        <v>44714</v>
      </c>
      <c r="O284" s="115">
        <v>44714</v>
      </c>
      <c r="P284" s="116"/>
      <c r="Q284" s="113" t="s">
        <v>1762</v>
      </c>
      <c r="R284" s="113" t="s">
        <v>1763</v>
      </c>
      <c r="S284" s="113" t="s">
        <v>519</v>
      </c>
      <c r="T284" s="113" t="s">
        <v>1755</v>
      </c>
      <c r="U284" s="114">
        <v>0</v>
      </c>
      <c r="V284" s="115">
        <v>44753</v>
      </c>
      <c r="W284" s="115">
        <v>44753</v>
      </c>
      <c r="X284" s="113" t="s">
        <v>1764</v>
      </c>
      <c r="Y284" s="113" t="s">
        <v>528</v>
      </c>
      <c r="Z284" s="113" t="s">
        <v>528</v>
      </c>
      <c r="AA284" s="116"/>
      <c r="AB284" s="116"/>
      <c r="AC284" s="113" t="s">
        <v>528</v>
      </c>
      <c r="AD284" s="113" t="s">
        <v>1765</v>
      </c>
      <c r="AE284" s="114">
        <v>0</v>
      </c>
      <c r="AF284" s="116"/>
      <c r="AG284" s="114">
        <v>0</v>
      </c>
      <c r="AH284" s="114">
        <v>0</v>
      </c>
      <c r="AI284" s="114">
        <v>0</v>
      </c>
      <c r="AJ284" s="114">
        <v>0</v>
      </c>
      <c r="AK284" s="113" t="s">
        <v>528</v>
      </c>
      <c r="AL284" s="113" t="s">
        <v>528</v>
      </c>
      <c r="AM284" s="113" t="s">
        <v>1755</v>
      </c>
      <c r="AN284" s="113" t="s">
        <v>1766</v>
      </c>
      <c r="AO284" s="114">
        <v>0</v>
      </c>
      <c r="AP284" s="113" t="s">
        <v>1687</v>
      </c>
    </row>
    <row r="285" spans="1:42" x14ac:dyDescent="0.25">
      <c r="A285" s="113" t="s">
        <v>1767</v>
      </c>
      <c r="B285" s="114">
        <v>80000</v>
      </c>
      <c r="C285" s="113" t="s">
        <v>516</v>
      </c>
      <c r="D285" s="113" t="s">
        <v>517</v>
      </c>
      <c r="E285" s="113" t="s">
        <v>518</v>
      </c>
      <c r="F285" s="113" t="s">
        <v>519</v>
      </c>
      <c r="G285" s="113" t="s">
        <v>520</v>
      </c>
      <c r="H285" s="113" t="s">
        <v>1767</v>
      </c>
      <c r="I285" s="114">
        <v>80000</v>
      </c>
      <c r="J285" s="113" t="s">
        <v>34</v>
      </c>
      <c r="K285" s="114">
        <v>0</v>
      </c>
      <c r="L285" s="114">
        <v>0</v>
      </c>
      <c r="M285" s="115">
        <v>44172</v>
      </c>
      <c r="N285" s="115">
        <v>44172</v>
      </c>
      <c r="O285" s="115">
        <v>44172</v>
      </c>
      <c r="P285" s="116"/>
      <c r="Q285" s="113" t="s">
        <v>1197</v>
      </c>
      <c r="R285" s="113" t="s">
        <v>1198</v>
      </c>
      <c r="S285" s="113" t="s">
        <v>524</v>
      </c>
      <c r="T285" s="113" t="s">
        <v>525</v>
      </c>
      <c r="U285" s="114">
        <v>0</v>
      </c>
      <c r="V285" s="115">
        <v>44505</v>
      </c>
      <c r="W285" s="115">
        <v>44505</v>
      </c>
      <c r="X285" s="113" t="s">
        <v>526</v>
      </c>
      <c r="Y285" s="113" t="s">
        <v>527</v>
      </c>
      <c r="Z285" s="113" t="s">
        <v>528</v>
      </c>
      <c r="AA285" s="116"/>
      <c r="AB285" s="116"/>
      <c r="AC285" s="113" t="s">
        <v>528</v>
      </c>
      <c r="AD285" s="113" t="s">
        <v>563</v>
      </c>
      <c r="AE285" s="114">
        <v>0</v>
      </c>
      <c r="AF285" s="116"/>
      <c r="AG285" s="114">
        <v>0</v>
      </c>
      <c r="AH285" s="114">
        <v>80000</v>
      </c>
      <c r="AI285" s="114">
        <v>0</v>
      </c>
      <c r="AJ285" s="114">
        <v>80000</v>
      </c>
      <c r="AK285" s="113" t="s">
        <v>528</v>
      </c>
      <c r="AL285" s="113" t="s">
        <v>528</v>
      </c>
      <c r="AM285" s="113" t="s">
        <v>530</v>
      </c>
      <c r="AN285" s="113" t="s">
        <v>1768</v>
      </c>
      <c r="AO285" s="114">
        <v>0</v>
      </c>
      <c r="AP285" s="113" t="s">
        <v>532</v>
      </c>
    </row>
    <row r="286" spans="1:42" x14ac:dyDescent="0.25">
      <c r="A286" s="113" t="s">
        <v>1769</v>
      </c>
      <c r="B286" s="114">
        <v>80000</v>
      </c>
      <c r="C286" s="113" t="s">
        <v>516</v>
      </c>
      <c r="D286" s="113" t="s">
        <v>517</v>
      </c>
      <c r="E286" s="113" t="s">
        <v>518</v>
      </c>
      <c r="F286" s="113" t="s">
        <v>519</v>
      </c>
      <c r="G286" s="113" t="s">
        <v>520</v>
      </c>
      <c r="H286" s="113" t="s">
        <v>1769</v>
      </c>
      <c r="I286" s="114">
        <v>80000</v>
      </c>
      <c r="J286" s="113" t="s">
        <v>34</v>
      </c>
      <c r="K286" s="114">
        <v>0</v>
      </c>
      <c r="L286" s="114">
        <v>0</v>
      </c>
      <c r="M286" s="115">
        <v>44301</v>
      </c>
      <c r="N286" s="115">
        <v>44301</v>
      </c>
      <c r="O286" s="115">
        <v>44301</v>
      </c>
      <c r="P286" s="116"/>
      <c r="Q286" s="113" t="s">
        <v>1770</v>
      </c>
      <c r="R286" s="113" t="s">
        <v>1771</v>
      </c>
      <c r="S286" s="113" t="s">
        <v>524</v>
      </c>
      <c r="T286" s="113" t="s">
        <v>525</v>
      </c>
      <c r="U286" s="114">
        <v>0</v>
      </c>
      <c r="V286" s="115">
        <v>44505</v>
      </c>
      <c r="W286" s="115">
        <v>44505</v>
      </c>
      <c r="X286" s="113" t="s">
        <v>526</v>
      </c>
      <c r="Y286" s="113" t="s">
        <v>527</v>
      </c>
      <c r="Z286" s="113" t="s">
        <v>528</v>
      </c>
      <c r="AA286" s="116"/>
      <c r="AB286" s="116"/>
      <c r="AC286" s="113" t="s">
        <v>528</v>
      </c>
      <c r="AD286" s="113" t="s">
        <v>529</v>
      </c>
      <c r="AE286" s="114">
        <v>0</v>
      </c>
      <c r="AF286" s="116"/>
      <c r="AG286" s="114">
        <v>0</v>
      </c>
      <c r="AH286" s="114">
        <v>80000</v>
      </c>
      <c r="AI286" s="114">
        <v>0</v>
      </c>
      <c r="AJ286" s="114">
        <v>80000</v>
      </c>
      <c r="AK286" s="113" t="s">
        <v>528</v>
      </c>
      <c r="AL286" s="113" t="s">
        <v>528</v>
      </c>
      <c r="AM286" s="113" t="s">
        <v>530</v>
      </c>
      <c r="AN286" s="113" t="s">
        <v>1772</v>
      </c>
      <c r="AO286" s="114">
        <v>0</v>
      </c>
      <c r="AP286" s="113" t="s">
        <v>532</v>
      </c>
    </row>
    <row r="287" spans="1:42" x14ac:dyDescent="0.25">
      <c r="A287" s="113" t="s">
        <v>1773</v>
      </c>
      <c r="B287" s="114">
        <v>80000</v>
      </c>
      <c r="C287" s="113" t="s">
        <v>516</v>
      </c>
      <c r="D287" s="113" t="s">
        <v>517</v>
      </c>
      <c r="E287" s="113" t="s">
        <v>518</v>
      </c>
      <c r="F287" s="113" t="s">
        <v>519</v>
      </c>
      <c r="G287" s="113" t="s">
        <v>520</v>
      </c>
      <c r="H287" s="113" t="s">
        <v>1773</v>
      </c>
      <c r="I287" s="114">
        <v>80000</v>
      </c>
      <c r="J287" s="113" t="s">
        <v>34</v>
      </c>
      <c r="K287" s="114">
        <v>0</v>
      </c>
      <c r="L287" s="114">
        <v>0</v>
      </c>
      <c r="M287" s="115">
        <v>44313</v>
      </c>
      <c r="N287" s="115">
        <v>44313</v>
      </c>
      <c r="O287" s="115">
        <v>44313</v>
      </c>
      <c r="P287" s="116"/>
      <c r="Q287" s="113" t="s">
        <v>1774</v>
      </c>
      <c r="R287" s="113" t="s">
        <v>1775</v>
      </c>
      <c r="S287" s="113" t="s">
        <v>524</v>
      </c>
      <c r="T287" s="113" t="s">
        <v>525</v>
      </c>
      <c r="U287" s="114">
        <v>0</v>
      </c>
      <c r="V287" s="115">
        <v>44505</v>
      </c>
      <c r="W287" s="115">
        <v>44505</v>
      </c>
      <c r="X287" s="113" t="s">
        <v>526</v>
      </c>
      <c r="Y287" s="113" t="s">
        <v>527</v>
      </c>
      <c r="Z287" s="113" t="s">
        <v>528</v>
      </c>
      <c r="AA287" s="116"/>
      <c r="AB287" s="116"/>
      <c r="AC287" s="113" t="s">
        <v>528</v>
      </c>
      <c r="AD287" s="113" t="s">
        <v>529</v>
      </c>
      <c r="AE287" s="114">
        <v>0</v>
      </c>
      <c r="AF287" s="116"/>
      <c r="AG287" s="114">
        <v>0</v>
      </c>
      <c r="AH287" s="114">
        <v>80000</v>
      </c>
      <c r="AI287" s="114">
        <v>0</v>
      </c>
      <c r="AJ287" s="114">
        <v>80000</v>
      </c>
      <c r="AK287" s="113" t="s">
        <v>528</v>
      </c>
      <c r="AL287" s="113" t="s">
        <v>528</v>
      </c>
      <c r="AM287" s="113" t="s">
        <v>530</v>
      </c>
      <c r="AN287" s="113" t="s">
        <v>1776</v>
      </c>
      <c r="AO287" s="114">
        <v>0</v>
      </c>
      <c r="AP287" s="113" t="s">
        <v>532</v>
      </c>
    </row>
    <row r="288" spans="1:42" x14ac:dyDescent="0.25">
      <c r="A288" s="113" t="s">
        <v>1777</v>
      </c>
      <c r="B288" s="114">
        <v>80000</v>
      </c>
      <c r="C288" s="113" t="s">
        <v>516</v>
      </c>
      <c r="D288" s="113" t="s">
        <v>517</v>
      </c>
      <c r="E288" s="113" t="s">
        <v>518</v>
      </c>
      <c r="F288" s="113" t="s">
        <v>519</v>
      </c>
      <c r="G288" s="113" t="s">
        <v>520</v>
      </c>
      <c r="H288" s="113" t="s">
        <v>1777</v>
      </c>
      <c r="I288" s="114">
        <v>80000</v>
      </c>
      <c r="J288" s="113" t="s">
        <v>34</v>
      </c>
      <c r="K288" s="114">
        <v>0</v>
      </c>
      <c r="L288" s="114">
        <v>0</v>
      </c>
      <c r="M288" s="115">
        <v>44315</v>
      </c>
      <c r="N288" s="115">
        <v>44315</v>
      </c>
      <c r="O288" s="115">
        <v>44315</v>
      </c>
      <c r="P288" s="116"/>
      <c r="Q288" s="113" t="s">
        <v>1778</v>
      </c>
      <c r="R288" s="113" t="s">
        <v>1779</v>
      </c>
      <c r="S288" s="113" t="s">
        <v>524</v>
      </c>
      <c r="T288" s="113" t="s">
        <v>525</v>
      </c>
      <c r="U288" s="114">
        <v>0</v>
      </c>
      <c r="V288" s="115">
        <v>44505</v>
      </c>
      <c r="W288" s="115">
        <v>44505</v>
      </c>
      <c r="X288" s="113" t="s">
        <v>526</v>
      </c>
      <c r="Y288" s="113" t="s">
        <v>527</v>
      </c>
      <c r="Z288" s="113" t="s">
        <v>528</v>
      </c>
      <c r="AA288" s="116"/>
      <c r="AB288" s="116"/>
      <c r="AC288" s="113" t="s">
        <v>528</v>
      </c>
      <c r="AD288" s="113" t="s">
        <v>529</v>
      </c>
      <c r="AE288" s="114">
        <v>0</v>
      </c>
      <c r="AF288" s="116"/>
      <c r="AG288" s="114">
        <v>0</v>
      </c>
      <c r="AH288" s="114">
        <v>80000</v>
      </c>
      <c r="AI288" s="114">
        <v>0</v>
      </c>
      <c r="AJ288" s="114">
        <v>80000</v>
      </c>
      <c r="AK288" s="113" t="s">
        <v>528</v>
      </c>
      <c r="AL288" s="113" t="s">
        <v>528</v>
      </c>
      <c r="AM288" s="113" t="s">
        <v>530</v>
      </c>
      <c r="AN288" s="113" t="s">
        <v>1780</v>
      </c>
      <c r="AO288" s="114">
        <v>0</v>
      </c>
      <c r="AP288" s="113" t="s">
        <v>532</v>
      </c>
    </row>
    <row r="289" spans="1:42" x14ac:dyDescent="0.25">
      <c r="A289" s="113" t="s">
        <v>1781</v>
      </c>
      <c r="B289" s="114">
        <v>80000</v>
      </c>
      <c r="C289" s="113" t="s">
        <v>516</v>
      </c>
      <c r="D289" s="113" t="s">
        <v>517</v>
      </c>
      <c r="E289" s="113" t="s">
        <v>518</v>
      </c>
      <c r="F289" s="113" t="s">
        <v>519</v>
      </c>
      <c r="G289" s="113" t="s">
        <v>520</v>
      </c>
      <c r="H289" s="113" t="s">
        <v>1781</v>
      </c>
      <c r="I289" s="114">
        <v>80000</v>
      </c>
      <c r="J289" s="113" t="s">
        <v>34</v>
      </c>
      <c r="K289" s="114">
        <v>0</v>
      </c>
      <c r="L289" s="114">
        <v>0</v>
      </c>
      <c r="M289" s="115">
        <v>44342</v>
      </c>
      <c r="N289" s="115">
        <v>44342</v>
      </c>
      <c r="O289" s="115">
        <v>44342</v>
      </c>
      <c r="P289" s="116"/>
      <c r="Q289" s="113" t="s">
        <v>1782</v>
      </c>
      <c r="R289" s="113" t="s">
        <v>1783</v>
      </c>
      <c r="S289" s="113" t="s">
        <v>524</v>
      </c>
      <c r="T289" s="113" t="s">
        <v>525</v>
      </c>
      <c r="U289" s="114">
        <v>0</v>
      </c>
      <c r="V289" s="115">
        <v>44630</v>
      </c>
      <c r="W289" s="115">
        <v>44630</v>
      </c>
      <c r="X289" s="113" t="s">
        <v>526</v>
      </c>
      <c r="Y289" s="113" t="s">
        <v>527</v>
      </c>
      <c r="Z289" s="113" t="s">
        <v>528</v>
      </c>
      <c r="AA289" s="116"/>
      <c r="AB289" s="116"/>
      <c r="AC289" s="113" t="s">
        <v>528</v>
      </c>
      <c r="AD289" s="113" t="s">
        <v>923</v>
      </c>
      <c r="AE289" s="114">
        <v>0</v>
      </c>
      <c r="AF289" s="116"/>
      <c r="AG289" s="114">
        <v>0</v>
      </c>
      <c r="AH289" s="114">
        <v>80000</v>
      </c>
      <c r="AI289" s="114">
        <v>0</v>
      </c>
      <c r="AJ289" s="114">
        <v>80000</v>
      </c>
      <c r="AK289" s="113" t="s">
        <v>528</v>
      </c>
      <c r="AL289" s="113" t="s">
        <v>528</v>
      </c>
      <c r="AM289" s="113" t="s">
        <v>530</v>
      </c>
      <c r="AN289" s="113" t="s">
        <v>1784</v>
      </c>
      <c r="AO289" s="114">
        <v>0</v>
      </c>
      <c r="AP289" s="113" t="s">
        <v>532</v>
      </c>
    </row>
    <row r="290" spans="1:42" x14ac:dyDescent="0.25">
      <c r="A290" s="113" t="s">
        <v>1785</v>
      </c>
      <c r="B290" s="114">
        <v>80000</v>
      </c>
      <c r="C290" s="113" t="s">
        <v>570</v>
      </c>
      <c r="D290" s="113" t="s">
        <v>517</v>
      </c>
      <c r="E290" s="113" t="s">
        <v>518</v>
      </c>
      <c r="F290" s="113" t="s">
        <v>519</v>
      </c>
      <c r="G290" s="113" t="s">
        <v>520</v>
      </c>
      <c r="H290" s="113" t="s">
        <v>1785</v>
      </c>
      <c r="I290" s="114">
        <v>80000</v>
      </c>
      <c r="J290" s="113" t="s">
        <v>34</v>
      </c>
      <c r="K290" s="114">
        <v>0</v>
      </c>
      <c r="L290" s="114">
        <v>0</v>
      </c>
      <c r="M290" s="115">
        <v>44342</v>
      </c>
      <c r="N290" s="115">
        <v>44342</v>
      </c>
      <c r="O290" s="115">
        <v>44342</v>
      </c>
      <c r="P290" s="116"/>
      <c r="Q290" s="113" t="s">
        <v>1786</v>
      </c>
      <c r="R290" s="113" t="s">
        <v>1787</v>
      </c>
      <c r="S290" s="113" t="s">
        <v>524</v>
      </c>
      <c r="T290" s="113" t="s">
        <v>525</v>
      </c>
      <c r="U290" s="114">
        <v>0</v>
      </c>
      <c r="V290" s="115">
        <v>44505</v>
      </c>
      <c r="W290" s="115">
        <v>44505</v>
      </c>
      <c r="X290" s="113" t="s">
        <v>526</v>
      </c>
      <c r="Y290" s="113" t="s">
        <v>527</v>
      </c>
      <c r="Z290" s="113" t="s">
        <v>528</v>
      </c>
      <c r="AA290" s="116"/>
      <c r="AB290" s="116"/>
      <c r="AC290" s="113" t="s">
        <v>528</v>
      </c>
      <c r="AD290" s="113" t="s">
        <v>536</v>
      </c>
      <c r="AE290" s="114">
        <v>0</v>
      </c>
      <c r="AF290" s="116"/>
      <c r="AG290" s="114">
        <v>0</v>
      </c>
      <c r="AH290" s="114">
        <v>80000</v>
      </c>
      <c r="AI290" s="114">
        <v>0</v>
      </c>
      <c r="AJ290" s="114">
        <v>80000</v>
      </c>
      <c r="AK290" s="113" t="s">
        <v>528</v>
      </c>
      <c r="AL290" s="113" t="s">
        <v>528</v>
      </c>
      <c r="AM290" s="113" t="s">
        <v>530</v>
      </c>
      <c r="AN290" s="113" t="s">
        <v>1788</v>
      </c>
      <c r="AO290" s="114">
        <v>0</v>
      </c>
      <c r="AP290" s="113" t="s">
        <v>532</v>
      </c>
    </row>
    <row r="291" spans="1:42" x14ac:dyDescent="0.25">
      <c r="A291" s="113" t="s">
        <v>1789</v>
      </c>
      <c r="B291" s="114">
        <v>80000</v>
      </c>
      <c r="C291" s="113" t="s">
        <v>516</v>
      </c>
      <c r="D291" s="113" t="s">
        <v>517</v>
      </c>
      <c r="E291" s="113" t="s">
        <v>518</v>
      </c>
      <c r="F291" s="113" t="s">
        <v>519</v>
      </c>
      <c r="G291" s="113" t="s">
        <v>520</v>
      </c>
      <c r="H291" s="113" t="s">
        <v>1789</v>
      </c>
      <c r="I291" s="114">
        <v>80000</v>
      </c>
      <c r="J291" s="113" t="s">
        <v>34</v>
      </c>
      <c r="K291" s="114">
        <v>0</v>
      </c>
      <c r="L291" s="114">
        <v>0</v>
      </c>
      <c r="M291" s="115">
        <v>44351</v>
      </c>
      <c r="N291" s="115">
        <v>44351</v>
      </c>
      <c r="O291" s="115">
        <v>44351</v>
      </c>
      <c r="P291" s="116"/>
      <c r="Q291" s="113" t="s">
        <v>1790</v>
      </c>
      <c r="R291" s="113" t="s">
        <v>1791</v>
      </c>
      <c r="S291" s="113" t="s">
        <v>524</v>
      </c>
      <c r="T291" s="113" t="s">
        <v>1792</v>
      </c>
      <c r="U291" s="114">
        <v>0</v>
      </c>
      <c r="V291" s="115">
        <v>44505</v>
      </c>
      <c r="W291" s="115">
        <v>44505</v>
      </c>
      <c r="X291" s="113" t="s">
        <v>526</v>
      </c>
      <c r="Y291" s="113" t="s">
        <v>527</v>
      </c>
      <c r="Z291" s="113" t="s">
        <v>528</v>
      </c>
      <c r="AA291" s="116"/>
      <c r="AB291" s="116"/>
      <c r="AC291" s="113" t="s">
        <v>528</v>
      </c>
      <c r="AD291" s="113" t="s">
        <v>961</v>
      </c>
      <c r="AE291" s="114">
        <v>0</v>
      </c>
      <c r="AF291" s="116"/>
      <c r="AG291" s="114">
        <v>0</v>
      </c>
      <c r="AH291" s="114">
        <v>80000</v>
      </c>
      <c r="AI291" s="114">
        <v>0</v>
      </c>
      <c r="AJ291" s="114">
        <v>80000</v>
      </c>
      <c r="AK291" s="113" t="s">
        <v>528</v>
      </c>
      <c r="AL291" s="113" t="s">
        <v>528</v>
      </c>
      <c r="AM291" s="113" t="s">
        <v>530</v>
      </c>
      <c r="AN291" s="113" t="s">
        <v>1793</v>
      </c>
      <c r="AO291" s="114">
        <v>0</v>
      </c>
      <c r="AP291" s="113" t="s">
        <v>532</v>
      </c>
    </row>
    <row r="292" spans="1:42" x14ac:dyDescent="0.25">
      <c r="A292" s="113" t="s">
        <v>1794</v>
      </c>
      <c r="B292" s="114">
        <v>80000</v>
      </c>
      <c r="C292" s="113" t="s">
        <v>516</v>
      </c>
      <c r="D292" s="113" t="s">
        <v>517</v>
      </c>
      <c r="E292" s="113" t="s">
        <v>518</v>
      </c>
      <c r="F292" s="113" t="s">
        <v>519</v>
      </c>
      <c r="G292" s="113" t="s">
        <v>520</v>
      </c>
      <c r="H292" s="113" t="s">
        <v>1794</v>
      </c>
      <c r="I292" s="114">
        <v>80000</v>
      </c>
      <c r="J292" s="113" t="s">
        <v>34</v>
      </c>
      <c r="K292" s="114">
        <v>0</v>
      </c>
      <c r="L292" s="114">
        <v>0</v>
      </c>
      <c r="M292" s="115">
        <v>44376</v>
      </c>
      <c r="N292" s="115">
        <v>44376</v>
      </c>
      <c r="O292" s="115">
        <v>44376</v>
      </c>
      <c r="P292" s="116"/>
      <c r="Q292" s="113" t="s">
        <v>1782</v>
      </c>
      <c r="R292" s="113" t="s">
        <v>1783</v>
      </c>
      <c r="S292" s="113" t="s">
        <v>524</v>
      </c>
      <c r="T292" s="113" t="s">
        <v>525</v>
      </c>
      <c r="U292" s="114">
        <v>0</v>
      </c>
      <c r="V292" s="115">
        <v>44628</v>
      </c>
      <c r="W292" s="115">
        <v>44628</v>
      </c>
      <c r="X292" s="113" t="s">
        <v>526</v>
      </c>
      <c r="Y292" s="113" t="s">
        <v>527</v>
      </c>
      <c r="Z292" s="113" t="s">
        <v>528</v>
      </c>
      <c r="AA292" s="116"/>
      <c r="AB292" s="116"/>
      <c r="AC292" s="113" t="s">
        <v>528</v>
      </c>
      <c r="AD292" s="113" t="s">
        <v>1795</v>
      </c>
      <c r="AE292" s="114">
        <v>0</v>
      </c>
      <c r="AF292" s="116"/>
      <c r="AG292" s="114">
        <v>0</v>
      </c>
      <c r="AH292" s="114">
        <v>80000</v>
      </c>
      <c r="AI292" s="114">
        <v>0</v>
      </c>
      <c r="AJ292" s="114">
        <v>80000</v>
      </c>
      <c r="AK292" s="113" t="s">
        <v>528</v>
      </c>
      <c r="AL292" s="113" t="s">
        <v>528</v>
      </c>
      <c r="AM292" s="113" t="s">
        <v>530</v>
      </c>
      <c r="AN292" s="113" t="s">
        <v>1796</v>
      </c>
      <c r="AO292" s="114">
        <v>0</v>
      </c>
      <c r="AP292" s="113" t="s">
        <v>532</v>
      </c>
    </row>
    <row r="293" spans="1:42" x14ac:dyDescent="0.25">
      <c r="A293" s="113" t="s">
        <v>1797</v>
      </c>
      <c r="B293" s="114">
        <v>80000</v>
      </c>
      <c r="C293" s="113" t="s">
        <v>516</v>
      </c>
      <c r="D293" s="113" t="s">
        <v>517</v>
      </c>
      <c r="E293" s="113" t="s">
        <v>518</v>
      </c>
      <c r="F293" s="113" t="s">
        <v>519</v>
      </c>
      <c r="G293" s="113" t="s">
        <v>520</v>
      </c>
      <c r="H293" s="113" t="s">
        <v>1797</v>
      </c>
      <c r="I293" s="114">
        <v>80000</v>
      </c>
      <c r="J293" s="113" t="s">
        <v>34</v>
      </c>
      <c r="K293" s="114">
        <v>0</v>
      </c>
      <c r="L293" s="114">
        <v>0</v>
      </c>
      <c r="M293" s="115">
        <v>44377</v>
      </c>
      <c r="N293" s="115">
        <v>44377</v>
      </c>
      <c r="O293" s="115">
        <v>44377</v>
      </c>
      <c r="P293" s="116"/>
      <c r="Q293" s="113" t="s">
        <v>1798</v>
      </c>
      <c r="R293" s="113" t="s">
        <v>1799</v>
      </c>
      <c r="S293" s="113" t="s">
        <v>524</v>
      </c>
      <c r="T293" s="113" t="s">
        <v>1800</v>
      </c>
      <c r="U293" s="114">
        <v>0</v>
      </c>
      <c r="V293" s="115">
        <v>44505</v>
      </c>
      <c r="W293" s="115">
        <v>44505</v>
      </c>
      <c r="X293" s="113" t="s">
        <v>526</v>
      </c>
      <c r="Y293" s="113" t="s">
        <v>527</v>
      </c>
      <c r="Z293" s="113" t="s">
        <v>528</v>
      </c>
      <c r="AA293" s="116"/>
      <c r="AB293" s="116"/>
      <c r="AC293" s="113" t="s">
        <v>528</v>
      </c>
      <c r="AD293" s="113" t="s">
        <v>961</v>
      </c>
      <c r="AE293" s="114">
        <v>0</v>
      </c>
      <c r="AF293" s="116"/>
      <c r="AG293" s="114">
        <v>0</v>
      </c>
      <c r="AH293" s="114">
        <v>80000</v>
      </c>
      <c r="AI293" s="114">
        <v>0</v>
      </c>
      <c r="AJ293" s="114">
        <v>80000</v>
      </c>
      <c r="AK293" s="113" t="s">
        <v>528</v>
      </c>
      <c r="AL293" s="113" t="s">
        <v>528</v>
      </c>
      <c r="AM293" s="113" t="s">
        <v>530</v>
      </c>
      <c r="AN293" s="113" t="s">
        <v>1801</v>
      </c>
      <c r="AO293" s="114">
        <v>0</v>
      </c>
      <c r="AP293" s="113" t="s">
        <v>532</v>
      </c>
    </row>
    <row r="294" spans="1:42" x14ac:dyDescent="0.25">
      <c r="A294" s="113" t="s">
        <v>1802</v>
      </c>
      <c r="B294" s="114">
        <v>80000</v>
      </c>
      <c r="C294" s="113" t="s">
        <v>516</v>
      </c>
      <c r="D294" s="113" t="s">
        <v>517</v>
      </c>
      <c r="E294" s="113" t="s">
        <v>518</v>
      </c>
      <c r="F294" s="113" t="s">
        <v>519</v>
      </c>
      <c r="G294" s="113" t="s">
        <v>520</v>
      </c>
      <c r="H294" s="113" t="s">
        <v>1802</v>
      </c>
      <c r="I294" s="114">
        <v>80000</v>
      </c>
      <c r="J294" s="113" t="s">
        <v>34</v>
      </c>
      <c r="K294" s="114">
        <v>0</v>
      </c>
      <c r="L294" s="114">
        <v>0</v>
      </c>
      <c r="M294" s="115">
        <v>44377</v>
      </c>
      <c r="N294" s="115">
        <v>44377</v>
      </c>
      <c r="O294" s="115">
        <v>44377</v>
      </c>
      <c r="P294" s="116"/>
      <c r="Q294" s="113" t="s">
        <v>1803</v>
      </c>
      <c r="R294" s="113" t="s">
        <v>1804</v>
      </c>
      <c r="S294" s="113" t="s">
        <v>524</v>
      </c>
      <c r="T294" s="113" t="s">
        <v>1805</v>
      </c>
      <c r="U294" s="114">
        <v>0</v>
      </c>
      <c r="V294" s="115">
        <v>44505</v>
      </c>
      <c r="W294" s="115">
        <v>44505</v>
      </c>
      <c r="X294" s="113" t="s">
        <v>526</v>
      </c>
      <c r="Y294" s="113" t="s">
        <v>527</v>
      </c>
      <c r="Z294" s="113" t="s">
        <v>528</v>
      </c>
      <c r="AA294" s="116"/>
      <c r="AB294" s="116"/>
      <c r="AC294" s="113" t="s">
        <v>528</v>
      </c>
      <c r="AD294" s="113" t="s">
        <v>961</v>
      </c>
      <c r="AE294" s="114">
        <v>0</v>
      </c>
      <c r="AF294" s="116"/>
      <c r="AG294" s="114">
        <v>0</v>
      </c>
      <c r="AH294" s="114">
        <v>80000</v>
      </c>
      <c r="AI294" s="114">
        <v>0</v>
      </c>
      <c r="AJ294" s="114">
        <v>80000</v>
      </c>
      <c r="AK294" s="113" t="s">
        <v>528</v>
      </c>
      <c r="AL294" s="113" t="s">
        <v>528</v>
      </c>
      <c r="AM294" s="113" t="s">
        <v>530</v>
      </c>
      <c r="AN294" s="113" t="s">
        <v>1806</v>
      </c>
      <c r="AO294" s="114">
        <v>0</v>
      </c>
      <c r="AP294" s="113" t="s">
        <v>532</v>
      </c>
    </row>
    <row r="295" spans="1:42" x14ac:dyDescent="0.25">
      <c r="A295" s="113" t="s">
        <v>1807</v>
      </c>
      <c r="B295" s="114">
        <v>80000</v>
      </c>
      <c r="C295" s="113" t="s">
        <v>516</v>
      </c>
      <c r="D295" s="113" t="s">
        <v>517</v>
      </c>
      <c r="E295" s="113" t="s">
        <v>518</v>
      </c>
      <c r="F295" s="113" t="s">
        <v>519</v>
      </c>
      <c r="G295" s="113" t="s">
        <v>520</v>
      </c>
      <c r="H295" s="113" t="s">
        <v>1807</v>
      </c>
      <c r="I295" s="114">
        <v>80000</v>
      </c>
      <c r="J295" s="113" t="s">
        <v>34</v>
      </c>
      <c r="K295" s="114">
        <v>0</v>
      </c>
      <c r="L295" s="114">
        <v>0</v>
      </c>
      <c r="M295" s="115">
        <v>44420</v>
      </c>
      <c r="N295" s="115">
        <v>44420</v>
      </c>
      <c r="O295" s="115">
        <v>44420</v>
      </c>
      <c r="P295" s="116"/>
      <c r="Q295" s="113" t="s">
        <v>1808</v>
      </c>
      <c r="R295" s="113" t="s">
        <v>1809</v>
      </c>
      <c r="S295" s="113" t="s">
        <v>524</v>
      </c>
      <c r="T295" s="113" t="s">
        <v>1810</v>
      </c>
      <c r="U295" s="114">
        <v>0</v>
      </c>
      <c r="V295" s="115">
        <v>44454</v>
      </c>
      <c r="W295" s="115">
        <v>44454</v>
      </c>
      <c r="X295" s="113" t="s">
        <v>526</v>
      </c>
      <c r="Y295" s="113" t="s">
        <v>527</v>
      </c>
      <c r="Z295" s="113" t="s">
        <v>528</v>
      </c>
      <c r="AA295" s="116"/>
      <c r="AB295" s="116"/>
      <c r="AC295" s="113" t="s">
        <v>528</v>
      </c>
      <c r="AD295" s="113" t="s">
        <v>553</v>
      </c>
      <c r="AE295" s="114">
        <v>0</v>
      </c>
      <c r="AF295" s="116"/>
      <c r="AG295" s="114">
        <v>0</v>
      </c>
      <c r="AH295" s="114">
        <v>80000</v>
      </c>
      <c r="AI295" s="114">
        <v>0</v>
      </c>
      <c r="AJ295" s="114">
        <v>80000</v>
      </c>
      <c r="AK295" s="113" t="s">
        <v>528</v>
      </c>
      <c r="AL295" s="113" t="s">
        <v>528</v>
      </c>
      <c r="AM295" s="113" t="s">
        <v>530</v>
      </c>
      <c r="AN295" s="113" t="s">
        <v>1811</v>
      </c>
      <c r="AO295" s="114">
        <v>0</v>
      </c>
      <c r="AP295" s="113" t="s">
        <v>532</v>
      </c>
    </row>
    <row r="296" spans="1:42" x14ac:dyDescent="0.25">
      <c r="A296" s="113" t="s">
        <v>1812</v>
      </c>
      <c r="B296" s="114">
        <v>80000</v>
      </c>
      <c r="C296" s="113" t="s">
        <v>516</v>
      </c>
      <c r="D296" s="113" t="s">
        <v>517</v>
      </c>
      <c r="E296" s="113" t="s">
        <v>518</v>
      </c>
      <c r="F296" s="113" t="s">
        <v>519</v>
      </c>
      <c r="G296" s="113" t="s">
        <v>520</v>
      </c>
      <c r="H296" s="113" t="s">
        <v>1812</v>
      </c>
      <c r="I296" s="114">
        <v>80000</v>
      </c>
      <c r="J296" s="113" t="s">
        <v>34</v>
      </c>
      <c r="K296" s="114">
        <v>0</v>
      </c>
      <c r="L296" s="114">
        <v>0</v>
      </c>
      <c r="M296" s="115">
        <v>44428</v>
      </c>
      <c r="N296" s="115">
        <v>44428</v>
      </c>
      <c r="O296" s="115">
        <v>44428</v>
      </c>
      <c r="P296" s="116"/>
      <c r="Q296" s="113" t="s">
        <v>1006</v>
      </c>
      <c r="R296" s="113" t="s">
        <v>1007</v>
      </c>
      <c r="S296" s="113" t="s">
        <v>524</v>
      </c>
      <c r="T296" s="113" t="s">
        <v>525</v>
      </c>
      <c r="U296" s="114">
        <v>0</v>
      </c>
      <c r="V296" s="115">
        <v>44597</v>
      </c>
      <c r="W296" s="115">
        <v>44597</v>
      </c>
      <c r="X296" s="113" t="s">
        <v>526</v>
      </c>
      <c r="Y296" s="113" t="s">
        <v>527</v>
      </c>
      <c r="Z296" s="113" t="s">
        <v>528</v>
      </c>
      <c r="AA296" s="116"/>
      <c r="AB296" s="116"/>
      <c r="AC296" s="113" t="s">
        <v>528</v>
      </c>
      <c r="AD296" s="113" t="s">
        <v>1509</v>
      </c>
      <c r="AE296" s="114">
        <v>0</v>
      </c>
      <c r="AF296" s="116"/>
      <c r="AG296" s="114">
        <v>0</v>
      </c>
      <c r="AH296" s="114">
        <v>80000</v>
      </c>
      <c r="AI296" s="114">
        <v>0</v>
      </c>
      <c r="AJ296" s="114">
        <v>80000</v>
      </c>
      <c r="AK296" s="113" t="s">
        <v>528</v>
      </c>
      <c r="AL296" s="113" t="s">
        <v>528</v>
      </c>
      <c r="AM296" s="113" t="s">
        <v>530</v>
      </c>
      <c r="AN296" s="113" t="s">
        <v>1813</v>
      </c>
      <c r="AO296" s="114">
        <v>0</v>
      </c>
      <c r="AP296" s="113" t="s">
        <v>532</v>
      </c>
    </row>
    <row r="297" spans="1:42" x14ac:dyDescent="0.25">
      <c r="A297" s="113" t="s">
        <v>1814</v>
      </c>
      <c r="B297" s="114">
        <v>80000</v>
      </c>
      <c r="C297" s="113" t="s">
        <v>516</v>
      </c>
      <c r="D297" s="113" t="s">
        <v>517</v>
      </c>
      <c r="E297" s="113" t="s">
        <v>518</v>
      </c>
      <c r="F297" s="113" t="s">
        <v>519</v>
      </c>
      <c r="G297" s="113" t="s">
        <v>520</v>
      </c>
      <c r="H297" s="113" t="s">
        <v>1814</v>
      </c>
      <c r="I297" s="114">
        <v>80000</v>
      </c>
      <c r="J297" s="113" t="s">
        <v>34</v>
      </c>
      <c r="K297" s="114">
        <v>0</v>
      </c>
      <c r="L297" s="114">
        <v>0</v>
      </c>
      <c r="M297" s="115">
        <v>44448</v>
      </c>
      <c r="N297" s="115">
        <v>44448</v>
      </c>
      <c r="O297" s="115">
        <v>44448</v>
      </c>
      <c r="P297" s="116"/>
      <c r="Q297" s="113" t="s">
        <v>1815</v>
      </c>
      <c r="R297" s="113" t="s">
        <v>1816</v>
      </c>
      <c r="S297" s="113" t="s">
        <v>524</v>
      </c>
      <c r="T297" s="113" t="s">
        <v>525</v>
      </c>
      <c r="U297" s="114">
        <v>0</v>
      </c>
      <c r="V297" s="115">
        <v>44505</v>
      </c>
      <c r="W297" s="115">
        <v>44505</v>
      </c>
      <c r="X297" s="113" t="s">
        <v>526</v>
      </c>
      <c r="Y297" s="113" t="s">
        <v>527</v>
      </c>
      <c r="Z297" s="113" t="s">
        <v>528</v>
      </c>
      <c r="AA297" s="116"/>
      <c r="AB297" s="116"/>
      <c r="AC297" s="113" t="s">
        <v>528</v>
      </c>
      <c r="AD297" s="113" t="s">
        <v>1548</v>
      </c>
      <c r="AE297" s="114">
        <v>0</v>
      </c>
      <c r="AF297" s="116"/>
      <c r="AG297" s="114">
        <v>0</v>
      </c>
      <c r="AH297" s="114">
        <v>80000</v>
      </c>
      <c r="AI297" s="114">
        <v>0</v>
      </c>
      <c r="AJ297" s="114">
        <v>80000</v>
      </c>
      <c r="AK297" s="113" t="s">
        <v>528</v>
      </c>
      <c r="AL297" s="113" t="s">
        <v>528</v>
      </c>
      <c r="AM297" s="113" t="s">
        <v>530</v>
      </c>
      <c r="AN297" s="113" t="s">
        <v>1817</v>
      </c>
      <c r="AO297" s="114">
        <v>0</v>
      </c>
      <c r="AP297" s="113" t="s">
        <v>532</v>
      </c>
    </row>
    <row r="298" spans="1:42" x14ac:dyDescent="0.25">
      <c r="A298" s="113" t="s">
        <v>1818</v>
      </c>
      <c r="B298" s="114">
        <v>80000</v>
      </c>
      <c r="C298" s="113" t="s">
        <v>516</v>
      </c>
      <c r="D298" s="113" t="s">
        <v>517</v>
      </c>
      <c r="E298" s="113" t="s">
        <v>518</v>
      </c>
      <c r="F298" s="113" t="s">
        <v>519</v>
      </c>
      <c r="G298" s="113" t="s">
        <v>520</v>
      </c>
      <c r="H298" s="113" t="s">
        <v>1818</v>
      </c>
      <c r="I298" s="114">
        <v>80000</v>
      </c>
      <c r="J298" s="113" t="s">
        <v>34</v>
      </c>
      <c r="K298" s="114">
        <v>0</v>
      </c>
      <c r="L298" s="114">
        <v>0</v>
      </c>
      <c r="M298" s="115">
        <v>44482</v>
      </c>
      <c r="N298" s="115">
        <v>44482</v>
      </c>
      <c r="O298" s="115">
        <v>44482</v>
      </c>
      <c r="P298" s="116"/>
      <c r="Q298" s="113" t="s">
        <v>1819</v>
      </c>
      <c r="R298" s="113" t="s">
        <v>1820</v>
      </c>
      <c r="S298" s="113" t="s">
        <v>524</v>
      </c>
      <c r="T298" s="113" t="s">
        <v>525</v>
      </c>
      <c r="U298" s="114">
        <v>0</v>
      </c>
      <c r="V298" s="115">
        <v>44685</v>
      </c>
      <c r="W298" s="115">
        <v>44685</v>
      </c>
      <c r="X298" s="113" t="s">
        <v>526</v>
      </c>
      <c r="Y298" s="113" t="s">
        <v>527</v>
      </c>
      <c r="Z298" s="113" t="s">
        <v>528</v>
      </c>
      <c r="AA298" s="116"/>
      <c r="AB298" s="116"/>
      <c r="AC298" s="113" t="s">
        <v>528</v>
      </c>
      <c r="AD298" s="113" t="s">
        <v>1821</v>
      </c>
      <c r="AE298" s="114">
        <v>0</v>
      </c>
      <c r="AF298" s="116"/>
      <c r="AG298" s="114">
        <v>0</v>
      </c>
      <c r="AH298" s="114">
        <v>80000</v>
      </c>
      <c r="AI298" s="114">
        <v>0</v>
      </c>
      <c r="AJ298" s="114">
        <v>80000</v>
      </c>
      <c r="AK298" s="113" t="s">
        <v>528</v>
      </c>
      <c r="AL298" s="113" t="s">
        <v>528</v>
      </c>
      <c r="AM298" s="113" t="s">
        <v>530</v>
      </c>
      <c r="AN298" s="113" t="s">
        <v>1822</v>
      </c>
      <c r="AO298" s="114">
        <v>0</v>
      </c>
      <c r="AP298" s="113" t="s">
        <v>532</v>
      </c>
    </row>
    <row r="299" spans="1:42" x14ac:dyDescent="0.25">
      <c r="A299" s="113" t="s">
        <v>1823</v>
      </c>
      <c r="B299" s="114">
        <v>80000</v>
      </c>
      <c r="C299" s="113" t="s">
        <v>516</v>
      </c>
      <c r="D299" s="113" t="s">
        <v>517</v>
      </c>
      <c r="E299" s="113" t="s">
        <v>518</v>
      </c>
      <c r="F299" s="113" t="s">
        <v>519</v>
      </c>
      <c r="G299" s="113" t="s">
        <v>520</v>
      </c>
      <c r="H299" s="113" t="s">
        <v>1823</v>
      </c>
      <c r="I299" s="114">
        <v>80000</v>
      </c>
      <c r="J299" s="113" t="s">
        <v>34</v>
      </c>
      <c r="K299" s="114">
        <v>0</v>
      </c>
      <c r="L299" s="114">
        <v>0</v>
      </c>
      <c r="M299" s="115">
        <v>44585</v>
      </c>
      <c r="N299" s="115">
        <v>44585</v>
      </c>
      <c r="O299" s="115">
        <v>44585</v>
      </c>
      <c r="P299" s="116"/>
      <c r="Q299" s="113" t="s">
        <v>1824</v>
      </c>
      <c r="R299" s="113" t="s">
        <v>1825</v>
      </c>
      <c r="S299" s="113" t="s">
        <v>1826</v>
      </c>
      <c r="T299" s="113" t="s">
        <v>525</v>
      </c>
      <c r="U299" s="114">
        <v>0</v>
      </c>
      <c r="V299" s="115">
        <v>44685</v>
      </c>
      <c r="W299" s="115">
        <v>44685</v>
      </c>
      <c r="X299" s="113" t="s">
        <v>526</v>
      </c>
      <c r="Y299" s="113" t="s">
        <v>527</v>
      </c>
      <c r="Z299" s="113" t="s">
        <v>528</v>
      </c>
      <c r="AA299" s="116"/>
      <c r="AB299" s="116"/>
      <c r="AC299" s="113" t="s">
        <v>528</v>
      </c>
      <c r="AD299" s="113" t="s">
        <v>1827</v>
      </c>
      <c r="AE299" s="114">
        <v>0</v>
      </c>
      <c r="AF299" s="116"/>
      <c r="AG299" s="114">
        <v>0</v>
      </c>
      <c r="AH299" s="114">
        <v>80000</v>
      </c>
      <c r="AI299" s="114">
        <v>0</v>
      </c>
      <c r="AJ299" s="114">
        <v>80000</v>
      </c>
      <c r="AK299" s="113" t="s">
        <v>528</v>
      </c>
      <c r="AL299" s="113" t="s">
        <v>528</v>
      </c>
      <c r="AM299" s="113" t="s">
        <v>530</v>
      </c>
      <c r="AN299" s="113" t="s">
        <v>1828</v>
      </c>
      <c r="AO299" s="114">
        <v>0</v>
      </c>
      <c r="AP299" s="113"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294C-3582-446D-8816-4958B8E79479}">
  <dimension ref="A1:I524"/>
  <sheetViews>
    <sheetView topLeftCell="A2" workbookViewId="0">
      <selection activeCell="G39" sqref="G39"/>
    </sheetView>
  </sheetViews>
  <sheetFormatPr baseColWidth="10" defaultRowHeight="15" x14ac:dyDescent="0.25"/>
  <sheetData>
    <row r="1" spans="1:9" x14ac:dyDescent="0.25">
      <c r="A1" t="s">
        <v>12</v>
      </c>
      <c r="B1" t="s">
        <v>1989</v>
      </c>
      <c r="C1" t="s">
        <v>1990</v>
      </c>
      <c r="D1" t="s">
        <v>1991</v>
      </c>
      <c r="E1" t="s">
        <v>1992</v>
      </c>
      <c r="F1" t="s">
        <v>1993</v>
      </c>
      <c r="G1" t="s">
        <v>1994</v>
      </c>
      <c r="H1" t="s">
        <v>1995</v>
      </c>
      <c r="I1" t="s">
        <v>1996</v>
      </c>
    </row>
    <row r="2" spans="1:9" x14ac:dyDescent="0.25">
      <c r="A2">
        <v>500002</v>
      </c>
      <c r="B2" t="s">
        <v>1997</v>
      </c>
      <c r="C2" t="s">
        <v>1998</v>
      </c>
      <c r="D2" t="s">
        <v>1999</v>
      </c>
      <c r="E2" t="s">
        <v>2000</v>
      </c>
      <c r="F2" t="s">
        <v>2001</v>
      </c>
      <c r="G2">
        <v>21</v>
      </c>
      <c r="H2" t="s">
        <v>2002</v>
      </c>
      <c r="I2" t="s">
        <v>2003</v>
      </c>
    </row>
    <row r="3" spans="1:9" x14ac:dyDescent="0.25">
      <c r="A3" t="s">
        <v>1590</v>
      </c>
      <c r="B3" t="s">
        <v>2004</v>
      </c>
      <c r="C3" t="s">
        <v>2005</v>
      </c>
      <c r="D3" t="s">
        <v>2005</v>
      </c>
      <c r="E3" t="s">
        <v>2000</v>
      </c>
      <c r="F3" t="s">
        <v>2006</v>
      </c>
      <c r="G3">
        <v>47</v>
      </c>
      <c r="H3" t="s">
        <v>2007</v>
      </c>
      <c r="I3" t="s">
        <v>2008</v>
      </c>
    </row>
    <row r="4" spans="1:9" x14ac:dyDescent="0.25">
      <c r="A4" t="s">
        <v>1600</v>
      </c>
      <c r="B4" t="s">
        <v>2009</v>
      </c>
      <c r="C4" t="s">
        <v>2005</v>
      </c>
      <c r="D4" t="s">
        <v>2005</v>
      </c>
      <c r="E4" t="s">
        <v>2000</v>
      </c>
      <c r="F4" t="s">
        <v>2006</v>
      </c>
      <c r="G4">
        <v>47</v>
      </c>
      <c r="H4" t="s">
        <v>2007</v>
      </c>
      <c r="I4" t="s">
        <v>2008</v>
      </c>
    </row>
    <row r="5" spans="1:9" x14ac:dyDescent="0.25">
      <c r="A5" t="s">
        <v>1605</v>
      </c>
      <c r="B5" t="s">
        <v>2010</v>
      </c>
      <c r="C5" t="s">
        <v>2005</v>
      </c>
      <c r="D5" t="s">
        <v>2005</v>
      </c>
      <c r="E5" t="s">
        <v>2000</v>
      </c>
      <c r="F5" t="s">
        <v>2006</v>
      </c>
      <c r="G5">
        <v>47</v>
      </c>
      <c r="H5" t="s">
        <v>2007</v>
      </c>
      <c r="I5" t="s">
        <v>2008</v>
      </c>
    </row>
    <row r="6" spans="1:9" x14ac:dyDescent="0.25">
      <c r="A6" t="s">
        <v>1609</v>
      </c>
      <c r="B6" t="s">
        <v>2011</v>
      </c>
      <c r="C6" t="s">
        <v>2005</v>
      </c>
      <c r="D6" t="s">
        <v>2005</v>
      </c>
      <c r="E6" t="s">
        <v>2000</v>
      </c>
      <c r="F6" t="s">
        <v>2006</v>
      </c>
      <c r="G6">
        <v>47</v>
      </c>
      <c r="H6" t="s">
        <v>2007</v>
      </c>
      <c r="I6" t="s">
        <v>2008</v>
      </c>
    </row>
    <row r="7" spans="1:9" x14ac:dyDescent="0.25">
      <c r="A7" t="s">
        <v>1613</v>
      </c>
      <c r="B7" t="s">
        <v>2012</v>
      </c>
      <c r="C7" t="s">
        <v>2005</v>
      </c>
      <c r="D7" t="s">
        <v>2005</v>
      </c>
      <c r="E7" t="s">
        <v>2000</v>
      </c>
      <c r="F7" t="s">
        <v>2006</v>
      </c>
      <c r="G7">
        <v>47</v>
      </c>
      <c r="H7" t="s">
        <v>2007</v>
      </c>
      <c r="I7" t="s">
        <v>2008</v>
      </c>
    </row>
    <row r="8" spans="1:9" x14ac:dyDescent="0.25">
      <c r="A8" t="s">
        <v>1818</v>
      </c>
      <c r="B8" t="s">
        <v>2013</v>
      </c>
      <c r="C8" t="s">
        <v>2005</v>
      </c>
      <c r="D8" t="s">
        <v>2005</v>
      </c>
      <c r="E8" t="s">
        <v>2000</v>
      </c>
      <c r="F8" t="s">
        <v>2006</v>
      </c>
      <c r="G8">
        <v>47</v>
      </c>
      <c r="H8" t="s">
        <v>2007</v>
      </c>
      <c r="I8" t="s">
        <v>2008</v>
      </c>
    </row>
    <row r="9" spans="1:9" x14ac:dyDescent="0.25">
      <c r="A9" t="s">
        <v>560</v>
      </c>
      <c r="B9" t="s">
        <v>2014</v>
      </c>
      <c r="C9" t="s">
        <v>2015</v>
      </c>
      <c r="D9" t="s">
        <v>2015</v>
      </c>
      <c r="E9" t="s">
        <v>2000</v>
      </c>
      <c r="F9" t="s">
        <v>2016</v>
      </c>
      <c r="G9">
        <v>47</v>
      </c>
      <c r="H9" t="s">
        <v>2007</v>
      </c>
      <c r="I9" t="s">
        <v>2017</v>
      </c>
    </row>
    <row r="10" spans="1:9" x14ac:dyDescent="0.25">
      <c r="A10" t="s">
        <v>638</v>
      </c>
      <c r="B10" t="s">
        <v>2018</v>
      </c>
      <c r="C10" t="s">
        <v>2015</v>
      </c>
      <c r="D10" t="s">
        <v>2015</v>
      </c>
      <c r="E10" t="s">
        <v>2000</v>
      </c>
      <c r="F10" t="s">
        <v>2016</v>
      </c>
      <c r="G10">
        <v>47</v>
      </c>
      <c r="H10" t="s">
        <v>2007</v>
      </c>
      <c r="I10" t="s">
        <v>2017</v>
      </c>
    </row>
    <row r="11" spans="1:9" x14ac:dyDescent="0.25">
      <c r="A11" t="s">
        <v>642</v>
      </c>
      <c r="B11" t="s">
        <v>2019</v>
      </c>
      <c r="C11" t="s">
        <v>2015</v>
      </c>
      <c r="D11" t="s">
        <v>2015</v>
      </c>
      <c r="E11" t="s">
        <v>2000</v>
      </c>
      <c r="F11" t="s">
        <v>2016</v>
      </c>
      <c r="G11">
        <v>47</v>
      </c>
      <c r="H11" t="s">
        <v>2007</v>
      </c>
      <c r="I11" t="s">
        <v>2017</v>
      </c>
    </row>
    <row r="12" spans="1:9" x14ac:dyDescent="0.25">
      <c r="A12" t="s">
        <v>646</v>
      </c>
      <c r="B12" t="s">
        <v>2020</v>
      </c>
      <c r="C12" t="s">
        <v>2015</v>
      </c>
      <c r="D12" t="s">
        <v>2015</v>
      </c>
      <c r="E12" t="s">
        <v>2000</v>
      </c>
      <c r="F12" t="s">
        <v>2016</v>
      </c>
      <c r="G12">
        <v>47</v>
      </c>
      <c r="H12" t="s">
        <v>2007</v>
      </c>
      <c r="I12" t="s">
        <v>2017</v>
      </c>
    </row>
    <row r="13" spans="1:9" x14ac:dyDescent="0.25">
      <c r="A13" t="s">
        <v>650</v>
      </c>
      <c r="B13" t="s">
        <v>2021</v>
      </c>
      <c r="C13" t="s">
        <v>2015</v>
      </c>
      <c r="D13" t="s">
        <v>2015</v>
      </c>
      <c r="E13" t="s">
        <v>2000</v>
      </c>
      <c r="F13" t="s">
        <v>2016</v>
      </c>
      <c r="G13">
        <v>47</v>
      </c>
      <c r="H13" t="s">
        <v>2007</v>
      </c>
      <c r="I13" t="s">
        <v>2017</v>
      </c>
    </row>
    <row r="14" spans="1:9" x14ac:dyDescent="0.25">
      <c r="A14" t="s">
        <v>654</v>
      </c>
      <c r="B14" t="s">
        <v>2022</v>
      </c>
      <c r="C14" t="s">
        <v>2015</v>
      </c>
      <c r="D14" t="s">
        <v>2015</v>
      </c>
      <c r="E14" t="s">
        <v>2000</v>
      </c>
      <c r="F14" t="s">
        <v>2016</v>
      </c>
      <c r="G14">
        <v>47</v>
      </c>
      <c r="H14" t="s">
        <v>2007</v>
      </c>
      <c r="I14" t="s">
        <v>2017</v>
      </c>
    </row>
    <row r="15" spans="1:9" x14ac:dyDescent="0.25">
      <c r="A15" t="s">
        <v>658</v>
      </c>
      <c r="B15" t="s">
        <v>2023</v>
      </c>
      <c r="C15" t="s">
        <v>2015</v>
      </c>
      <c r="D15" t="s">
        <v>2015</v>
      </c>
      <c r="E15" t="s">
        <v>2000</v>
      </c>
      <c r="F15" t="s">
        <v>2016</v>
      </c>
      <c r="G15">
        <v>47</v>
      </c>
      <c r="H15" t="s">
        <v>2007</v>
      </c>
      <c r="I15" t="s">
        <v>2017</v>
      </c>
    </row>
    <row r="16" spans="1:9" x14ac:dyDescent="0.25">
      <c r="A16" t="s">
        <v>662</v>
      </c>
      <c r="B16" t="s">
        <v>2024</v>
      </c>
      <c r="C16" t="s">
        <v>2015</v>
      </c>
      <c r="D16" t="s">
        <v>2015</v>
      </c>
      <c r="E16" t="s">
        <v>2000</v>
      </c>
      <c r="F16" t="s">
        <v>2016</v>
      </c>
      <c r="G16">
        <v>47</v>
      </c>
      <c r="H16" t="s">
        <v>2007</v>
      </c>
      <c r="I16" t="s">
        <v>2017</v>
      </c>
    </row>
    <row r="17" spans="1:9" x14ac:dyDescent="0.25">
      <c r="A17" t="s">
        <v>666</v>
      </c>
      <c r="B17" t="s">
        <v>2025</v>
      </c>
      <c r="C17" t="s">
        <v>2015</v>
      </c>
      <c r="D17" t="s">
        <v>2015</v>
      </c>
      <c r="E17" t="s">
        <v>2000</v>
      </c>
      <c r="F17" t="s">
        <v>2016</v>
      </c>
      <c r="G17">
        <v>47</v>
      </c>
      <c r="H17" t="s">
        <v>2007</v>
      </c>
      <c r="I17" t="s">
        <v>2017</v>
      </c>
    </row>
    <row r="18" spans="1:9" x14ac:dyDescent="0.25">
      <c r="A18" t="s">
        <v>670</v>
      </c>
      <c r="B18" t="s">
        <v>2026</v>
      </c>
      <c r="C18" t="s">
        <v>2015</v>
      </c>
      <c r="D18" t="s">
        <v>2015</v>
      </c>
      <c r="E18" t="s">
        <v>2000</v>
      </c>
      <c r="F18" t="s">
        <v>2016</v>
      </c>
      <c r="G18">
        <v>47</v>
      </c>
      <c r="H18" t="s">
        <v>2007</v>
      </c>
      <c r="I18" t="s">
        <v>2017</v>
      </c>
    </row>
    <row r="19" spans="1:9" x14ac:dyDescent="0.25">
      <c r="A19" t="s">
        <v>674</v>
      </c>
      <c r="B19" t="s">
        <v>2027</v>
      </c>
      <c r="C19" t="s">
        <v>2015</v>
      </c>
      <c r="D19" t="s">
        <v>2015</v>
      </c>
      <c r="E19" t="s">
        <v>2000</v>
      </c>
      <c r="F19" t="s">
        <v>2016</v>
      </c>
      <c r="G19">
        <v>47</v>
      </c>
      <c r="H19" t="s">
        <v>2007</v>
      </c>
      <c r="I19" t="s">
        <v>2017</v>
      </c>
    </row>
    <row r="20" spans="1:9" x14ac:dyDescent="0.25">
      <c r="A20" t="s">
        <v>678</v>
      </c>
      <c r="B20" t="s">
        <v>2028</v>
      </c>
      <c r="C20" t="s">
        <v>2015</v>
      </c>
      <c r="D20" t="s">
        <v>2015</v>
      </c>
      <c r="E20" t="s">
        <v>2000</v>
      </c>
      <c r="F20" t="s">
        <v>2016</v>
      </c>
      <c r="G20">
        <v>47</v>
      </c>
      <c r="H20" t="s">
        <v>2007</v>
      </c>
      <c r="I20" t="s">
        <v>2017</v>
      </c>
    </row>
    <row r="21" spans="1:9" x14ac:dyDescent="0.25">
      <c r="A21" t="s">
        <v>682</v>
      </c>
      <c r="B21" t="s">
        <v>2029</v>
      </c>
      <c r="C21" t="s">
        <v>2015</v>
      </c>
      <c r="D21" t="s">
        <v>2015</v>
      </c>
      <c r="E21" t="s">
        <v>2000</v>
      </c>
      <c r="F21" t="s">
        <v>2016</v>
      </c>
      <c r="G21">
        <v>47</v>
      </c>
      <c r="H21" t="s">
        <v>2007</v>
      </c>
      <c r="I21" t="s">
        <v>2017</v>
      </c>
    </row>
    <row r="22" spans="1:9" x14ac:dyDescent="0.25">
      <c r="A22" t="s">
        <v>686</v>
      </c>
      <c r="B22" t="s">
        <v>2030</v>
      </c>
      <c r="C22" t="s">
        <v>2015</v>
      </c>
      <c r="D22" t="s">
        <v>2015</v>
      </c>
      <c r="E22" t="s">
        <v>2000</v>
      </c>
      <c r="F22" t="s">
        <v>2016</v>
      </c>
      <c r="G22">
        <v>47</v>
      </c>
      <c r="H22" t="s">
        <v>2007</v>
      </c>
      <c r="I22" t="s">
        <v>2017</v>
      </c>
    </row>
    <row r="23" spans="1:9" x14ac:dyDescent="0.25">
      <c r="A23" t="s">
        <v>691</v>
      </c>
      <c r="B23" t="s">
        <v>2031</v>
      </c>
      <c r="C23" t="s">
        <v>2015</v>
      </c>
      <c r="D23" t="s">
        <v>2015</v>
      </c>
      <c r="E23" t="s">
        <v>2000</v>
      </c>
      <c r="F23" t="s">
        <v>2016</v>
      </c>
      <c r="G23">
        <v>47</v>
      </c>
      <c r="H23" t="s">
        <v>2007</v>
      </c>
      <c r="I23" t="s">
        <v>2017</v>
      </c>
    </row>
    <row r="24" spans="1:9" x14ac:dyDescent="0.25">
      <c r="A24" t="s">
        <v>700</v>
      </c>
      <c r="B24" t="s">
        <v>2032</v>
      </c>
      <c r="C24" t="s">
        <v>2015</v>
      </c>
      <c r="D24" t="s">
        <v>2015</v>
      </c>
      <c r="E24" t="s">
        <v>2000</v>
      </c>
      <c r="F24" t="s">
        <v>2016</v>
      </c>
      <c r="G24">
        <v>47</v>
      </c>
      <c r="H24" t="s">
        <v>2007</v>
      </c>
      <c r="I24" t="s">
        <v>2017</v>
      </c>
    </row>
    <row r="25" spans="1:9" x14ac:dyDescent="0.25">
      <c r="A25" t="s">
        <v>704</v>
      </c>
      <c r="B25" t="s">
        <v>2033</v>
      </c>
      <c r="C25" t="s">
        <v>2015</v>
      </c>
      <c r="D25" t="s">
        <v>2015</v>
      </c>
      <c r="E25" t="s">
        <v>2000</v>
      </c>
      <c r="F25" t="s">
        <v>2016</v>
      </c>
      <c r="G25">
        <v>47</v>
      </c>
      <c r="H25" t="s">
        <v>2007</v>
      </c>
      <c r="I25" t="s">
        <v>2017</v>
      </c>
    </row>
    <row r="26" spans="1:9" x14ac:dyDescent="0.25">
      <c r="A26" t="s">
        <v>708</v>
      </c>
      <c r="B26" t="s">
        <v>2034</v>
      </c>
      <c r="C26" t="s">
        <v>2015</v>
      </c>
      <c r="D26" t="s">
        <v>2015</v>
      </c>
      <c r="E26" t="s">
        <v>2000</v>
      </c>
      <c r="F26" t="s">
        <v>2016</v>
      </c>
      <c r="G26">
        <v>47</v>
      </c>
      <c r="H26" t="s">
        <v>2007</v>
      </c>
      <c r="I26" t="s">
        <v>2017</v>
      </c>
    </row>
    <row r="27" spans="1:9" x14ac:dyDescent="0.25">
      <c r="A27" t="s">
        <v>712</v>
      </c>
      <c r="B27" t="s">
        <v>2035</v>
      </c>
      <c r="C27" t="s">
        <v>2015</v>
      </c>
      <c r="D27" t="s">
        <v>2015</v>
      </c>
      <c r="E27" t="s">
        <v>2000</v>
      </c>
      <c r="F27" t="s">
        <v>2016</v>
      </c>
      <c r="G27">
        <v>47</v>
      </c>
      <c r="H27" t="s">
        <v>2007</v>
      </c>
      <c r="I27" t="s">
        <v>2017</v>
      </c>
    </row>
    <row r="28" spans="1:9" x14ac:dyDescent="0.25">
      <c r="A28" t="s">
        <v>716</v>
      </c>
      <c r="B28" t="s">
        <v>2036</v>
      </c>
      <c r="C28" t="s">
        <v>2015</v>
      </c>
      <c r="D28" t="s">
        <v>2015</v>
      </c>
      <c r="E28" t="s">
        <v>2000</v>
      </c>
      <c r="F28" t="s">
        <v>2016</v>
      </c>
      <c r="G28">
        <v>47</v>
      </c>
      <c r="H28" t="s">
        <v>2007</v>
      </c>
      <c r="I28" t="s">
        <v>2017</v>
      </c>
    </row>
    <row r="29" spans="1:9" x14ac:dyDescent="0.25">
      <c r="A29" t="s">
        <v>720</v>
      </c>
      <c r="B29" t="s">
        <v>2037</v>
      </c>
      <c r="C29" t="s">
        <v>2015</v>
      </c>
      <c r="D29" t="s">
        <v>2015</v>
      </c>
      <c r="E29" t="s">
        <v>2000</v>
      </c>
      <c r="F29" t="s">
        <v>2016</v>
      </c>
      <c r="G29">
        <v>47</v>
      </c>
      <c r="H29" t="s">
        <v>2007</v>
      </c>
      <c r="I29" t="s">
        <v>2017</v>
      </c>
    </row>
    <row r="30" spans="1:9" x14ac:dyDescent="0.25">
      <c r="A30" t="s">
        <v>724</v>
      </c>
      <c r="B30" t="s">
        <v>2038</v>
      </c>
      <c r="C30" t="s">
        <v>2015</v>
      </c>
      <c r="D30" t="s">
        <v>2015</v>
      </c>
      <c r="E30" t="s">
        <v>2000</v>
      </c>
      <c r="F30" t="s">
        <v>2016</v>
      </c>
      <c r="G30">
        <v>47</v>
      </c>
      <c r="H30" t="s">
        <v>2007</v>
      </c>
      <c r="I30" t="s">
        <v>2017</v>
      </c>
    </row>
    <row r="31" spans="1:9" x14ac:dyDescent="0.25">
      <c r="A31" t="s">
        <v>1767</v>
      </c>
      <c r="B31" t="s">
        <v>2039</v>
      </c>
      <c r="C31" t="s">
        <v>2015</v>
      </c>
      <c r="D31" t="s">
        <v>2015</v>
      </c>
      <c r="E31" t="s">
        <v>2000</v>
      </c>
      <c r="F31" t="s">
        <v>2016</v>
      </c>
      <c r="G31">
        <v>47</v>
      </c>
      <c r="H31" t="s">
        <v>2007</v>
      </c>
      <c r="I31" t="s">
        <v>2017</v>
      </c>
    </row>
    <row r="32" spans="1:9" x14ac:dyDescent="0.25">
      <c r="A32" t="s">
        <v>695</v>
      </c>
      <c r="B32" t="s">
        <v>2040</v>
      </c>
      <c r="C32" t="s">
        <v>2015</v>
      </c>
      <c r="D32" t="s">
        <v>2015</v>
      </c>
      <c r="E32" t="s">
        <v>2000</v>
      </c>
      <c r="F32" t="s">
        <v>2016</v>
      </c>
      <c r="G32">
        <v>47</v>
      </c>
      <c r="H32" t="s">
        <v>2007</v>
      </c>
      <c r="I32" t="s">
        <v>2017</v>
      </c>
    </row>
    <row r="33" spans="1:9" x14ac:dyDescent="0.25">
      <c r="A33" t="s">
        <v>1833</v>
      </c>
      <c r="B33" t="s">
        <v>2041</v>
      </c>
      <c r="C33" t="s">
        <v>2042</v>
      </c>
      <c r="D33" t="s">
        <v>2042</v>
      </c>
      <c r="E33" t="s">
        <v>2000</v>
      </c>
      <c r="F33" t="s">
        <v>2016</v>
      </c>
      <c r="G33">
        <v>47</v>
      </c>
      <c r="H33" t="s">
        <v>2007</v>
      </c>
      <c r="I33" t="s">
        <v>2043</v>
      </c>
    </row>
    <row r="34" spans="1:9" x14ac:dyDescent="0.25">
      <c r="A34" t="s">
        <v>1834</v>
      </c>
      <c r="B34" t="s">
        <v>2044</v>
      </c>
      <c r="C34" t="s">
        <v>2042</v>
      </c>
      <c r="D34" t="s">
        <v>2042</v>
      </c>
      <c r="E34" t="s">
        <v>2000</v>
      </c>
      <c r="F34" t="s">
        <v>2016</v>
      </c>
      <c r="G34">
        <v>47</v>
      </c>
      <c r="H34" t="s">
        <v>2007</v>
      </c>
      <c r="I34" t="s">
        <v>2043</v>
      </c>
    </row>
    <row r="35" spans="1:9" x14ac:dyDescent="0.25">
      <c r="A35" t="s">
        <v>1838</v>
      </c>
      <c r="B35" t="s">
        <v>2045</v>
      </c>
      <c r="C35" t="s">
        <v>2042</v>
      </c>
      <c r="D35" t="s">
        <v>2042</v>
      </c>
      <c r="E35" t="s">
        <v>2000</v>
      </c>
      <c r="F35" t="s">
        <v>2016</v>
      </c>
      <c r="G35">
        <v>47</v>
      </c>
      <c r="H35" t="s">
        <v>2007</v>
      </c>
      <c r="I35" t="s">
        <v>2043</v>
      </c>
    </row>
    <row r="36" spans="1:9" x14ac:dyDescent="0.25">
      <c r="A36" t="s">
        <v>1853</v>
      </c>
      <c r="B36" t="s">
        <v>2046</v>
      </c>
      <c r="C36" t="s">
        <v>2042</v>
      </c>
      <c r="D36" t="s">
        <v>2042</v>
      </c>
      <c r="E36" t="s">
        <v>2000</v>
      </c>
      <c r="F36" t="s">
        <v>2016</v>
      </c>
      <c r="G36">
        <v>47</v>
      </c>
      <c r="H36" t="s">
        <v>2007</v>
      </c>
      <c r="I36" t="s">
        <v>2043</v>
      </c>
    </row>
    <row r="37" spans="1:9" x14ac:dyDescent="0.25">
      <c r="A37" t="s">
        <v>1858</v>
      </c>
      <c r="B37" t="s">
        <v>2047</v>
      </c>
      <c r="C37" t="s">
        <v>2042</v>
      </c>
      <c r="D37" t="s">
        <v>2042</v>
      </c>
      <c r="E37" t="s">
        <v>2000</v>
      </c>
      <c r="F37" t="s">
        <v>2016</v>
      </c>
      <c r="G37">
        <v>47</v>
      </c>
      <c r="H37" t="s">
        <v>2007</v>
      </c>
      <c r="I37" t="s">
        <v>2043</v>
      </c>
    </row>
    <row r="38" spans="1:9" x14ac:dyDescent="0.25">
      <c r="A38" t="s">
        <v>1865</v>
      </c>
      <c r="B38" t="s">
        <v>2048</v>
      </c>
      <c r="C38" t="s">
        <v>2042</v>
      </c>
      <c r="D38" t="s">
        <v>2042</v>
      </c>
      <c r="E38" t="s">
        <v>2000</v>
      </c>
      <c r="F38" t="s">
        <v>2016</v>
      </c>
      <c r="G38">
        <v>47</v>
      </c>
      <c r="H38" t="s">
        <v>2007</v>
      </c>
      <c r="I38" t="s">
        <v>2043</v>
      </c>
    </row>
    <row r="39" spans="1:9" x14ac:dyDescent="0.25">
      <c r="A39" t="s">
        <v>1869</v>
      </c>
      <c r="B39" t="s">
        <v>2049</v>
      </c>
      <c r="C39" t="s">
        <v>2042</v>
      </c>
      <c r="D39" t="s">
        <v>2042</v>
      </c>
      <c r="E39" t="s">
        <v>2000</v>
      </c>
      <c r="F39" t="s">
        <v>2016</v>
      </c>
      <c r="G39">
        <v>47</v>
      </c>
      <c r="H39" t="s">
        <v>2007</v>
      </c>
      <c r="I39" t="s">
        <v>2043</v>
      </c>
    </row>
    <row r="40" spans="1:9" x14ac:dyDescent="0.25">
      <c r="A40" t="s">
        <v>1877</v>
      </c>
      <c r="B40" t="s">
        <v>2050</v>
      </c>
      <c r="C40" t="s">
        <v>2042</v>
      </c>
      <c r="D40" t="s">
        <v>2042</v>
      </c>
      <c r="E40" t="s">
        <v>2000</v>
      </c>
      <c r="F40" t="s">
        <v>2016</v>
      </c>
      <c r="G40">
        <v>47</v>
      </c>
      <c r="H40" t="s">
        <v>2007</v>
      </c>
      <c r="I40" t="s">
        <v>2043</v>
      </c>
    </row>
    <row r="41" spans="1:9" x14ac:dyDescent="0.25">
      <c r="A41" t="s">
        <v>1879</v>
      </c>
      <c r="B41" t="s">
        <v>2051</v>
      </c>
      <c r="C41" t="s">
        <v>2042</v>
      </c>
      <c r="D41" t="s">
        <v>2042</v>
      </c>
      <c r="E41" t="s">
        <v>2000</v>
      </c>
      <c r="F41" t="s">
        <v>2016</v>
      </c>
      <c r="G41">
        <v>47</v>
      </c>
      <c r="H41" t="s">
        <v>2007</v>
      </c>
      <c r="I41" t="s">
        <v>2043</v>
      </c>
    </row>
    <row r="42" spans="1:9" x14ac:dyDescent="0.25">
      <c r="A42" t="s">
        <v>1880</v>
      </c>
      <c r="B42" t="s">
        <v>2052</v>
      </c>
      <c r="C42" t="s">
        <v>2042</v>
      </c>
      <c r="D42" t="s">
        <v>2042</v>
      </c>
      <c r="E42" t="s">
        <v>2000</v>
      </c>
      <c r="F42" t="s">
        <v>2016</v>
      </c>
      <c r="G42">
        <v>47</v>
      </c>
      <c r="H42" t="s">
        <v>2007</v>
      </c>
      <c r="I42" t="s">
        <v>2043</v>
      </c>
    </row>
    <row r="43" spans="1:9" x14ac:dyDescent="0.25">
      <c r="A43" t="s">
        <v>1881</v>
      </c>
      <c r="B43" t="s">
        <v>2053</v>
      </c>
      <c r="C43" t="s">
        <v>2042</v>
      </c>
      <c r="D43" t="s">
        <v>2042</v>
      </c>
      <c r="E43" t="s">
        <v>2000</v>
      </c>
      <c r="F43" t="s">
        <v>2016</v>
      </c>
      <c r="G43">
        <v>47</v>
      </c>
      <c r="H43" t="s">
        <v>2007</v>
      </c>
      <c r="I43" t="s">
        <v>2043</v>
      </c>
    </row>
    <row r="44" spans="1:9" x14ac:dyDescent="0.25">
      <c r="A44" t="s">
        <v>1883</v>
      </c>
      <c r="B44" t="s">
        <v>2054</v>
      </c>
      <c r="C44" t="s">
        <v>2042</v>
      </c>
      <c r="D44" t="s">
        <v>2042</v>
      </c>
      <c r="E44" t="s">
        <v>2000</v>
      </c>
      <c r="F44" t="s">
        <v>2016</v>
      </c>
      <c r="G44">
        <v>47</v>
      </c>
      <c r="H44" t="s">
        <v>2007</v>
      </c>
      <c r="I44" t="s">
        <v>2043</v>
      </c>
    </row>
    <row r="45" spans="1:9" x14ac:dyDescent="0.25">
      <c r="A45" t="s">
        <v>1884</v>
      </c>
      <c r="B45" t="s">
        <v>2055</v>
      </c>
      <c r="C45" t="s">
        <v>2042</v>
      </c>
      <c r="D45" t="s">
        <v>2042</v>
      </c>
      <c r="E45" t="s">
        <v>2000</v>
      </c>
      <c r="F45" t="s">
        <v>2016</v>
      </c>
      <c r="G45">
        <v>47</v>
      </c>
      <c r="H45" t="s">
        <v>2007</v>
      </c>
      <c r="I45" t="s">
        <v>2043</v>
      </c>
    </row>
    <row r="46" spans="1:9" x14ac:dyDescent="0.25">
      <c r="A46" t="s">
        <v>1885</v>
      </c>
      <c r="B46" t="s">
        <v>2056</v>
      </c>
      <c r="C46" t="s">
        <v>2042</v>
      </c>
      <c r="D46" t="s">
        <v>2042</v>
      </c>
      <c r="E46" t="s">
        <v>2000</v>
      </c>
      <c r="F46" t="s">
        <v>2016</v>
      </c>
      <c r="G46">
        <v>47</v>
      </c>
      <c r="H46" t="s">
        <v>2007</v>
      </c>
      <c r="I46" t="s">
        <v>2043</v>
      </c>
    </row>
    <row r="47" spans="1:9" x14ac:dyDescent="0.25">
      <c r="A47" t="s">
        <v>1888</v>
      </c>
      <c r="B47" t="s">
        <v>2057</v>
      </c>
      <c r="C47" t="s">
        <v>2042</v>
      </c>
      <c r="D47" t="s">
        <v>2042</v>
      </c>
      <c r="E47" t="s">
        <v>2000</v>
      </c>
      <c r="F47" t="s">
        <v>2016</v>
      </c>
      <c r="G47">
        <v>47</v>
      </c>
      <c r="H47" t="s">
        <v>2007</v>
      </c>
      <c r="I47" t="s">
        <v>2043</v>
      </c>
    </row>
    <row r="48" spans="1:9" x14ac:dyDescent="0.25">
      <c r="A48" t="s">
        <v>1895</v>
      </c>
      <c r="B48" t="s">
        <v>2058</v>
      </c>
      <c r="C48" t="s">
        <v>2042</v>
      </c>
      <c r="D48" t="s">
        <v>2042</v>
      </c>
      <c r="E48" t="s">
        <v>2000</v>
      </c>
      <c r="F48" t="s">
        <v>2016</v>
      </c>
      <c r="G48">
        <v>47</v>
      </c>
      <c r="H48" t="s">
        <v>2007</v>
      </c>
      <c r="I48" t="s">
        <v>2043</v>
      </c>
    </row>
    <row r="49" spans="1:9" x14ac:dyDescent="0.25">
      <c r="A49" t="s">
        <v>1897</v>
      </c>
      <c r="B49" t="s">
        <v>2059</v>
      </c>
      <c r="C49" t="s">
        <v>2042</v>
      </c>
      <c r="D49" t="s">
        <v>2042</v>
      </c>
      <c r="E49" t="s">
        <v>2000</v>
      </c>
      <c r="F49" t="s">
        <v>2016</v>
      </c>
      <c r="G49">
        <v>47</v>
      </c>
      <c r="H49" t="s">
        <v>2007</v>
      </c>
      <c r="I49" t="s">
        <v>2043</v>
      </c>
    </row>
    <row r="50" spans="1:9" x14ac:dyDescent="0.25">
      <c r="A50" t="s">
        <v>1899</v>
      </c>
      <c r="B50" t="s">
        <v>2060</v>
      </c>
      <c r="C50" t="s">
        <v>2042</v>
      </c>
      <c r="D50" t="s">
        <v>2042</v>
      </c>
      <c r="E50" t="s">
        <v>2000</v>
      </c>
      <c r="F50" t="s">
        <v>2016</v>
      </c>
      <c r="G50">
        <v>47</v>
      </c>
      <c r="H50" t="s">
        <v>2007</v>
      </c>
      <c r="I50" t="s">
        <v>2043</v>
      </c>
    </row>
    <row r="51" spans="1:9" x14ac:dyDescent="0.25">
      <c r="A51" t="s">
        <v>1915</v>
      </c>
      <c r="B51" t="s">
        <v>2061</v>
      </c>
      <c r="C51" t="s">
        <v>2042</v>
      </c>
      <c r="D51" t="s">
        <v>2042</v>
      </c>
      <c r="E51" t="s">
        <v>2000</v>
      </c>
      <c r="F51" t="s">
        <v>2016</v>
      </c>
      <c r="G51">
        <v>47</v>
      </c>
      <c r="H51" t="s">
        <v>2007</v>
      </c>
      <c r="I51" t="s">
        <v>2043</v>
      </c>
    </row>
    <row r="52" spans="1:9" x14ac:dyDescent="0.25">
      <c r="A52" t="s">
        <v>1921</v>
      </c>
      <c r="B52" t="s">
        <v>2062</v>
      </c>
      <c r="C52" t="s">
        <v>2042</v>
      </c>
      <c r="D52" t="s">
        <v>2042</v>
      </c>
      <c r="E52" t="s">
        <v>2000</v>
      </c>
      <c r="F52" t="s">
        <v>2016</v>
      </c>
      <c r="G52">
        <v>47</v>
      </c>
      <c r="H52" t="s">
        <v>2007</v>
      </c>
      <c r="I52" t="s">
        <v>2043</v>
      </c>
    </row>
    <row r="53" spans="1:9" x14ac:dyDescent="0.25">
      <c r="A53" t="s">
        <v>1908</v>
      </c>
      <c r="B53" t="s">
        <v>2063</v>
      </c>
      <c r="C53" t="s">
        <v>2042</v>
      </c>
      <c r="D53" t="s">
        <v>2042</v>
      </c>
      <c r="E53" t="s">
        <v>2000</v>
      </c>
      <c r="F53" t="s">
        <v>2016</v>
      </c>
      <c r="G53">
        <v>47</v>
      </c>
      <c r="H53" t="s">
        <v>2007</v>
      </c>
      <c r="I53" t="s">
        <v>2043</v>
      </c>
    </row>
    <row r="54" spans="1:9" x14ac:dyDescent="0.25">
      <c r="A54" t="s">
        <v>1909</v>
      </c>
      <c r="B54" t="s">
        <v>2064</v>
      </c>
      <c r="C54" t="s">
        <v>2042</v>
      </c>
      <c r="D54" t="s">
        <v>2042</v>
      </c>
      <c r="E54" t="s">
        <v>2000</v>
      </c>
      <c r="F54" t="s">
        <v>2016</v>
      </c>
      <c r="G54">
        <v>47</v>
      </c>
      <c r="H54" t="s">
        <v>2007</v>
      </c>
      <c r="I54" t="s">
        <v>2043</v>
      </c>
    </row>
    <row r="55" spans="1:9" x14ac:dyDescent="0.25">
      <c r="A55" t="s">
        <v>1910</v>
      </c>
      <c r="B55" t="s">
        <v>2065</v>
      </c>
      <c r="C55" t="s">
        <v>2042</v>
      </c>
      <c r="D55" t="s">
        <v>2042</v>
      </c>
      <c r="E55" t="s">
        <v>2000</v>
      </c>
      <c r="F55" t="s">
        <v>2016</v>
      </c>
      <c r="G55">
        <v>47</v>
      </c>
      <c r="H55" t="s">
        <v>2007</v>
      </c>
      <c r="I55" t="s">
        <v>2043</v>
      </c>
    </row>
    <row r="56" spans="1:9" x14ac:dyDescent="0.25">
      <c r="A56" t="s">
        <v>1911</v>
      </c>
      <c r="B56" t="s">
        <v>2066</v>
      </c>
      <c r="C56" t="s">
        <v>2042</v>
      </c>
      <c r="D56" t="s">
        <v>2042</v>
      </c>
      <c r="E56" t="s">
        <v>2000</v>
      </c>
      <c r="F56" t="s">
        <v>2016</v>
      </c>
      <c r="G56">
        <v>47</v>
      </c>
      <c r="H56" t="s">
        <v>2007</v>
      </c>
      <c r="I56" t="s">
        <v>2043</v>
      </c>
    </row>
    <row r="57" spans="1:9" x14ac:dyDescent="0.25">
      <c r="A57" t="s">
        <v>1920</v>
      </c>
      <c r="B57" t="s">
        <v>2067</v>
      </c>
      <c r="C57" t="s">
        <v>2042</v>
      </c>
      <c r="D57" t="s">
        <v>2042</v>
      </c>
      <c r="E57" t="s">
        <v>2000</v>
      </c>
      <c r="F57" t="s">
        <v>2016</v>
      </c>
      <c r="G57">
        <v>47</v>
      </c>
      <c r="H57" t="s">
        <v>2007</v>
      </c>
      <c r="I57" t="s">
        <v>2043</v>
      </c>
    </row>
    <row r="58" spans="1:9" x14ac:dyDescent="0.25">
      <c r="A58" t="s">
        <v>2069</v>
      </c>
      <c r="B58" t="s">
        <v>2068</v>
      </c>
      <c r="C58" t="s">
        <v>2042</v>
      </c>
      <c r="D58" t="s">
        <v>2042</v>
      </c>
      <c r="E58" t="s">
        <v>2000</v>
      </c>
      <c r="F58" t="s">
        <v>2016</v>
      </c>
      <c r="G58">
        <v>47</v>
      </c>
      <c r="H58" t="s">
        <v>2007</v>
      </c>
      <c r="I58" t="s">
        <v>2043</v>
      </c>
    </row>
    <row r="59" spans="1:9" x14ac:dyDescent="0.25">
      <c r="A59" t="s">
        <v>584</v>
      </c>
      <c r="B59" t="s">
        <v>2070</v>
      </c>
      <c r="C59" t="s">
        <v>2042</v>
      </c>
      <c r="D59" t="s">
        <v>2042</v>
      </c>
      <c r="E59" t="s">
        <v>2000</v>
      </c>
      <c r="F59" t="s">
        <v>2016</v>
      </c>
      <c r="G59">
        <v>47</v>
      </c>
      <c r="H59" t="s">
        <v>2007</v>
      </c>
      <c r="I59" t="s">
        <v>2043</v>
      </c>
    </row>
    <row r="60" spans="1:9" x14ac:dyDescent="0.25">
      <c r="A60" t="s">
        <v>589</v>
      </c>
      <c r="B60" t="s">
        <v>2071</v>
      </c>
      <c r="C60" t="s">
        <v>2042</v>
      </c>
      <c r="D60" t="s">
        <v>2042</v>
      </c>
      <c r="E60" t="s">
        <v>2000</v>
      </c>
      <c r="F60" t="s">
        <v>2016</v>
      </c>
      <c r="G60">
        <v>47</v>
      </c>
      <c r="H60" t="s">
        <v>2007</v>
      </c>
      <c r="I60" t="s">
        <v>2043</v>
      </c>
    </row>
    <row r="61" spans="1:9" x14ac:dyDescent="0.25">
      <c r="A61" t="s">
        <v>613</v>
      </c>
      <c r="B61" t="s">
        <v>2072</v>
      </c>
      <c r="C61" t="s">
        <v>2042</v>
      </c>
      <c r="D61" t="s">
        <v>2042</v>
      </c>
      <c r="E61" t="s">
        <v>2000</v>
      </c>
      <c r="F61" t="s">
        <v>2016</v>
      </c>
      <c r="G61">
        <v>47</v>
      </c>
      <c r="H61" t="s">
        <v>2007</v>
      </c>
      <c r="I61" t="s">
        <v>2043</v>
      </c>
    </row>
    <row r="62" spans="1:9" x14ac:dyDescent="0.25">
      <c r="A62" t="s">
        <v>1829</v>
      </c>
      <c r="B62" t="s">
        <v>2073</v>
      </c>
      <c r="C62" t="s">
        <v>2042</v>
      </c>
      <c r="D62" t="s">
        <v>2042</v>
      </c>
      <c r="E62" t="s">
        <v>2000</v>
      </c>
      <c r="F62" t="s">
        <v>2016</v>
      </c>
      <c r="G62">
        <v>47</v>
      </c>
      <c r="H62" t="s">
        <v>2007</v>
      </c>
      <c r="I62" t="s">
        <v>2043</v>
      </c>
    </row>
    <row r="63" spans="1:9" x14ac:dyDescent="0.25">
      <c r="A63" t="s">
        <v>1830</v>
      </c>
      <c r="B63" t="s">
        <v>2074</v>
      </c>
      <c r="C63" t="s">
        <v>2042</v>
      </c>
      <c r="D63" t="s">
        <v>2042</v>
      </c>
      <c r="E63" t="s">
        <v>2000</v>
      </c>
      <c r="F63" t="s">
        <v>2016</v>
      </c>
      <c r="G63">
        <v>47</v>
      </c>
      <c r="H63" t="s">
        <v>2007</v>
      </c>
      <c r="I63" t="s">
        <v>2043</v>
      </c>
    </row>
    <row r="64" spans="1:9" x14ac:dyDescent="0.25">
      <c r="A64" t="s">
        <v>1832</v>
      </c>
      <c r="B64" t="s">
        <v>2075</v>
      </c>
      <c r="C64" t="s">
        <v>2042</v>
      </c>
      <c r="D64" t="s">
        <v>2042</v>
      </c>
      <c r="E64" t="s">
        <v>2000</v>
      </c>
      <c r="F64" t="s">
        <v>2016</v>
      </c>
      <c r="G64">
        <v>47</v>
      </c>
      <c r="H64" t="s">
        <v>2007</v>
      </c>
      <c r="I64" t="s">
        <v>2043</v>
      </c>
    </row>
    <row r="65" spans="1:9" x14ac:dyDescent="0.25">
      <c r="A65" t="s">
        <v>1835</v>
      </c>
      <c r="B65" t="s">
        <v>2076</v>
      </c>
      <c r="C65" t="s">
        <v>2042</v>
      </c>
      <c r="D65" t="s">
        <v>2042</v>
      </c>
      <c r="E65" t="s">
        <v>2000</v>
      </c>
      <c r="F65" t="s">
        <v>2016</v>
      </c>
      <c r="G65">
        <v>47</v>
      </c>
      <c r="H65" t="s">
        <v>2007</v>
      </c>
      <c r="I65" t="s">
        <v>2043</v>
      </c>
    </row>
    <row r="66" spans="1:9" x14ac:dyDescent="0.25">
      <c r="A66" t="s">
        <v>1836</v>
      </c>
      <c r="B66" t="s">
        <v>2077</v>
      </c>
      <c r="C66" t="s">
        <v>2042</v>
      </c>
      <c r="D66" t="s">
        <v>2042</v>
      </c>
      <c r="E66" t="s">
        <v>2000</v>
      </c>
      <c r="F66" t="s">
        <v>2016</v>
      </c>
      <c r="G66">
        <v>47</v>
      </c>
      <c r="H66" t="s">
        <v>2007</v>
      </c>
      <c r="I66" t="s">
        <v>2043</v>
      </c>
    </row>
    <row r="67" spans="1:9" x14ac:dyDescent="0.25">
      <c r="A67" t="s">
        <v>1837</v>
      </c>
      <c r="B67" t="s">
        <v>2078</v>
      </c>
      <c r="C67" t="s">
        <v>2042</v>
      </c>
      <c r="D67" t="s">
        <v>2042</v>
      </c>
      <c r="E67" t="s">
        <v>2000</v>
      </c>
      <c r="F67" t="s">
        <v>2016</v>
      </c>
      <c r="G67">
        <v>47</v>
      </c>
      <c r="H67" t="s">
        <v>2007</v>
      </c>
      <c r="I67" t="s">
        <v>2043</v>
      </c>
    </row>
    <row r="68" spans="1:9" x14ac:dyDescent="0.25">
      <c r="A68" t="s">
        <v>1839</v>
      </c>
      <c r="B68" t="s">
        <v>2079</v>
      </c>
      <c r="C68" t="s">
        <v>2042</v>
      </c>
      <c r="D68" t="s">
        <v>2042</v>
      </c>
      <c r="E68" t="s">
        <v>2000</v>
      </c>
      <c r="F68" t="s">
        <v>2016</v>
      </c>
      <c r="G68">
        <v>47</v>
      </c>
      <c r="H68" t="s">
        <v>2007</v>
      </c>
      <c r="I68" t="s">
        <v>2043</v>
      </c>
    </row>
    <row r="69" spans="1:9" x14ac:dyDescent="0.25">
      <c r="A69" t="s">
        <v>1840</v>
      </c>
      <c r="B69" t="s">
        <v>2080</v>
      </c>
      <c r="C69" t="s">
        <v>2042</v>
      </c>
      <c r="D69" t="s">
        <v>2042</v>
      </c>
      <c r="E69" t="s">
        <v>2000</v>
      </c>
      <c r="F69" t="s">
        <v>2016</v>
      </c>
      <c r="G69">
        <v>47</v>
      </c>
      <c r="H69" t="s">
        <v>2007</v>
      </c>
      <c r="I69" t="s">
        <v>2043</v>
      </c>
    </row>
    <row r="70" spans="1:9" x14ac:dyDescent="0.25">
      <c r="A70" t="s">
        <v>1841</v>
      </c>
      <c r="B70" t="s">
        <v>2081</v>
      </c>
      <c r="C70" t="s">
        <v>2042</v>
      </c>
      <c r="D70" t="s">
        <v>2042</v>
      </c>
      <c r="E70" t="s">
        <v>2000</v>
      </c>
      <c r="F70" t="s">
        <v>2016</v>
      </c>
      <c r="G70">
        <v>47</v>
      </c>
      <c r="H70" t="s">
        <v>2007</v>
      </c>
      <c r="I70" t="s">
        <v>2043</v>
      </c>
    </row>
    <row r="71" spans="1:9" x14ac:dyDescent="0.25">
      <c r="A71" t="s">
        <v>1842</v>
      </c>
      <c r="B71" t="s">
        <v>2082</v>
      </c>
      <c r="C71" t="s">
        <v>2042</v>
      </c>
      <c r="D71" t="s">
        <v>2042</v>
      </c>
      <c r="E71" t="s">
        <v>2000</v>
      </c>
      <c r="F71" t="s">
        <v>2016</v>
      </c>
      <c r="G71">
        <v>47</v>
      </c>
      <c r="H71" t="s">
        <v>2007</v>
      </c>
      <c r="I71" t="s">
        <v>2043</v>
      </c>
    </row>
    <row r="72" spans="1:9" x14ac:dyDescent="0.25">
      <c r="A72" t="s">
        <v>1843</v>
      </c>
      <c r="B72" t="s">
        <v>2083</v>
      </c>
      <c r="C72" t="s">
        <v>2042</v>
      </c>
      <c r="D72" t="s">
        <v>2042</v>
      </c>
      <c r="E72" t="s">
        <v>2000</v>
      </c>
      <c r="F72" t="s">
        <v>2016</v>
      </c>
      <c r="G72">
        <v>47</v>
      </c>
      <c r="H72" t="s">
        <v>2007</v>
      </c>
      <c r="I72" t="s">
        <v>2043</v>
      </c>
    </row>
    <row r="73" spans="1:9" x14ac:dyDescent="0.25">
      <c r="A73" t="s">
        <v>1844</v>
      </c>
      <c r="B73" t="s">
        <v>2084</v>
      </c>
      <c r="C73" t="s">
        <v>2042</v>
      </c>
      <c r="D73" t="s">
        <v>2042</v>
      </c>
      <c r="E73" t="s">
        <v>2000</v>
      </c>
      <c r="F73" t="s">
        <v>2016</v>
      </c>
      <c r="G73">
        <v>47</v>
      </c>
      <c r="H73" t="s">
        <v>2007</v>
      </c>
      <c r="I73" t="s">
        <v>2043</v>
      </c>
    </row>
    <row r="74" spans="1:9" x14ac:dyDescent="0.25">
      <c r="A74" t="s">
        <v>1845</v>
      </c>
      <c r="B74" t="s">
        <v>2085</v>
      </c>
      <c r="C74" t="s">
        <v>2042</v>
      </c>
      <c r="D74" t="s">
        <v>2042</v>
      </c>
      <c r="E74" t="s">
        <v>2000</v>
      </c>
      <c r="F74" t="s">
        <v>2016</v>
      </c>
      <c r="G74">
        <v>47</v>
      </c>
      <c r="H74" t="s">
        <v>2007</v>
      </c>
      <c r="I74" t="s">
        <v>2043</v>
      </c>
    </row>
    <row r="75" spans="1:9" x14ac:dyDescent="0.25">
      <c r="A75" t="s">
        <v>1848</v>
      </c>
      <c r="B75" t="s">
        <v>2086</v>
      </c>
      <c r="C75" t="s">
        <v>2042</v>
      </c>
      <c r="D75" t="s">
        <v>2042</v>
      </c>
      <c r="E75" t="s">
        <v>2000</v>
      </c>
      <c r="F75" t="s">
        <v>2016</v>
      </c>
      <c r="G75">
        <v>47</v>
      </c>
      <c r="H75" t="s">
        <v>2007</v>
      </c>
      <c r="I75" t="s">
        <v>2043</v>
      </c>
    </row>
    <row r="76" spans="1:9" x14ac:dyDescent="0.25">
      <c r="A76" t="s">
        <v>1849</v>
      </c>
      <c r="B76" t="s">
        <v>2087</v>
      </c>
      <c r="C76" t="s">
        <v>2042</v>
      </c>
      <c r="D76" t="s">
        <v>2042</v>
      </c>
      <c r="E76" t="s">
        <v>2000</v>
      </c>
      <c r="F76" t="s">
        <v>2016</v>
      </c>
      <c r="G76">
        <v>47</v>
      </c>
      <c r="H76" t="s">
        <v>2007</v>
      </c>
      <c r="I76" t="s">
        <v>2043</v>
      </c>
    </row>
    <row r="77" spans="1:9" x14ac:dyDescent="0.25">
      <c r="A77" t="s">
        <v>1850</v>
      </c>
      <c r="B77" t="s">
        <v>2088</v>
      </c>
      <c r="C77" t="s">
        <v>2042</v>
      </c>
      <c r="D77" t="s">
        <v>2042</v>
      </c>
      <c r="E77" t="s">
        <v>2000</v>
      </c>
      <c r="F77" t="s">
        <v>2016</v>
      </c>
      <c r="G77">
        <v>47</v>
      </c>
      <c r="H77" t="s">
        <v>2007</v>
      </c>
      <c r="I77" t="s">
        <v>2043</v>
      </c>
    </row>
    <row r="78" spans="1:9" x14ac:dyDescent="0.25">
      <c r="A78" t="s">
        <v>1851</v>
      </c>
      <c r="B78" t="s">
        <v>2089</v>
      </c>
      <c r="C78" t="s">
        <v>2042</v>
      </c>
      <c r="D78" t="s">
        <v>2042</v>
      </c>
      <c r="E78" t="s">
        <v>2000</v>
      </c>
      <c r="F78" t="s">
        <v>2016</v>
      </c>
      <c r="G78">
        <v>47</v>
      </c>
      <c r="H78" t="s">
        <v>2007</v>
      </c>
      <c r="I78" t="s">
        <v>2043</v>
      </c>
    </row>
    <row r="79" spans="1:9" x14ac:dyDescent="0.25">
      <c r="A79" t="s">
        <v>1852</v>
      </c>
      <c r="B79" t="s">
        <v>2090</v>
      </c>
      <c r="C79" t="s">
        <v>2042</v>
      </c>
      <c r="D79" t="s">
        <v>2042</v>
      </c>
      <c r="E79" t="s">
        <v>2000</v>
      </c>
      <c r="F79" t="s">
        <v>2016</v>
      </c>
      <c r="G79">
        <v>47</v>
      </c>
      <c r="H79" t="s">
        <v>2007</v>
      </c>
      <c r="I79" t="s">
        <v>2043</v>
      </c>
    </row>
    <row r="80" spans="1:9" x14ac:dyDescent="0.25">
      <c r="A80" t="s">
        <v>1854</v>
      </c>
      <c r="B80" t="s">
        <v>2091</v>
      </c>
      <c r="C80" t="s">
        <v>2042</v>
      </c>
      <c r="D80" t="s">
        <v>2042</v>
      </c>
      <c r="E80" t="s">
        <v>2000</v>
      </c>
      <c r="F80" t="s">
        <v>2016</v>
      </c>
      <c r="G80">
        <v>47</v>
      </c>
      <c r="H80" t="s">
        <v>2007</v>
      </c>
      <c r="I80" t="s">
        <v>2043</v>
      </c>
    </row>
    <row r="81" spans="1:9" x14ac:dyDescent="0.25">
      <c r="A81" t="s">
        <v>1855</v>
      </c>
      <c r="B81" t="s">
        <v>2092</v>
      </c>
      <c r="C81" t="s">
        <v>2042</v>
      </c>
      <c r="D81" t="s">
        <v>2042</v>
      </c>
      <c r="E81" t="s">
        <v>2000</v>
      </c>
      <c r="F81" t="s">
        <v>2016</v>
      </c>
      <c r="G81">
        <v>47</v>
      </c>
      <c r="H81" t="s">
        <v>2007</v>
      </c>
      <c r="I81" t="s">
        <v>2043</v>
      </c>
    </row>
    <row r="82" spans="1:9" x14ac:dyDescent="0.25">
      <c r="A82" t="s">
        <v>1856</v>
      </c>
      <c r="B82" t="s">
        <v>2093</v>
      </c>
      <c r="C82" t="s">
        <v>2042</v>
      </c>
      <c r="D82" t="s">
        <v>2042</v>
      </c>
      <c r="E82" t="s">
        <v>2000</v>
      </c>
      <c r="F82" t="s">
        <v>2016</v>
      </c>
      <c r="G82">
        <v>47</v>
      </c>
      <c r="H82" t="s">
        <v>2007</v>
      </c>
      <c r="I82" t="s">
        <v>2043</v>
      </c>
    </row>
    <row r="83" spans="1:9" x14ac:dyDescent="0.25">
      <c r="A83" t="s">
        <v>1857</v>
      </c>
      <c r="B83" t="s">
        <v>2094</v>
      </c>
      <c r="C83" t="s">
        <v>2042</v>
      </c>
      <c r="D83" t="s">
        <v>2042</v>
      </c>
      <c r="E83" t="s">
        <v>2000</v>
      </c>
      <c r="F83" t="s">
        <v>2016</v>
      </c>
      <c r="G83">
        <v>47</v>
      </c>
      <c r="H83" t="s">
        <v>2007</v>
      </c>
      <c r="I83" t="s">
        <v>2043</v>
      </c>
    </row>
    <row r="84" spans="1:9" x14ac:dyDescent="0.25">
      <c r="A84" t="s">
        <v>1859</v>
      </c>
      <c r="B84" t="s">
        <v>2095</v>
      </c>
      <c r="C84" t="s">
        <v>2042</v>
      </c>
      <c r="D84" t="s">
        <v>2042</v>
      </c>
      <c r="E84" t="s">
        <v>2000</v>
      </c>
      <c r="F84" t="s">
        <v>2016</v>
      </c>
      <c r="G84">
        <v>47</v>
      </c>
      <c r="H84" t="s">
        <v>2007</v>
      </c>
      <c r="I84" t="s">
        <v>2043</v>
      </c>
    </row>
    <row r="85" spans="1:9" x14ac:dyDescent="0.25">
      <c r="A85" t="s">
        <v>1860</v>
      </c>
      <c r="B85" t="s">
        <v>2096</v>
      </c>
      <c r="C85" t="s">
        <v>2042</v>
      </c>
      <c r="D85" t="s">
        <v>2042</v>
      </c>
      <c r="E85" t="s">
        <v>2000</v>
      </c>
      <c r="F85" t="s">
        <v>2016</v>
      </c>
      <c r="G85">
        <v>47</v>
      </c>
      <c r="H85" t="s">
        <v>2007</v>
      </c>
      <c r="I85" t="s">
        <v>2043</v>
      </c>
    </row>
    <row r="86" spans="1:9" x14ac:dyDescent="0.25">
      <c r="A86" t="s">
        <v>1861</v>
      </c>
      <c r="B86" t="s">
        <v>2097</v>
      </c>
      <c r="C86" t="s">
        <v>2042</v>
      </c>
      <c r="D86" t="s">
        <v>2042</v>
      </c>
      <c r="E86" t="s">
        <v>2000</v>
      </c>
      <c r="F86" t="s">
        <v>2016</v>
      </c>
      <c r="G86">
        <v>47</v>
      </c>
      <c r="H86" t="s">
        <v>2007</v>
      </c>
      <c r="I86" t="s">
        <v>2043</v>
      </c>
    </row>
    <row r="87" spans="1:9" x14ac:dyDescent="0.25">
      <c r="A87" t="s">
        <v>1862</v>
      </c>
      <c r="B87" t="s">
        <v>2098</v>
      </c>
      <c r="C87" t="s">
        <v>2042</v>
      </c>
      <c r="D87" t="s">
        <v>2042</v>
      </c>
      <c r="E87" t="s">
        <v>2000</v>
      </c>
      <c r="F87" t="s">
        <v>2016</v>
      </c>
      <c r="G87">
        <v>47</v>
      </c>
      <c r="H87" t="s">
        <v>2007</v>
      </c>
      <c r="I87" t="s">
        <v>2043</v>
      </c>
    </row>
    <row r="88" spans="1:9" x14ac:dyDescent="0.25">
      <c r="A88" t="s">
        <v>1863</v>
      </c>
      <c r="B88" t="s">
        <v>2099</v>
      </c>
      <c r="C88" t="s">
        <v>2042</v>
      </c>
      <c r="D88" t="s">
        <v>2042</v>
      </c>
      <c r="E88" t="s">
        <v>2000</v>
      </c>
      <c r="F88" t="s">
        <v>2016</v>
      </c>
      <c r="G88">
        <v>47</v>
      </c>
      <c r="H88" t="s">
        <v>2007</v>
      </c>
      <c r="I88" t="s">
        <v>2043</v>
      </c>
    </row>
    <row r="89" spans="1:9" x14ac:dyDescent="0.25">
      <c r="A89" t="s">
        <v>1864</v>
      </c>
      <c r="B89" t="s">
        <v>2100</v>
      </c>
      <c r="C89" t="s">
        <v>2042</v>
      </c>
      <c r="D89" t="s">
        <v>2042</v>
      </c>
      <c r="E89" t="s">
        <v>2000</v>
      </c>
      <c r="F89" t="s">
        <v>2016</v>
      </c>
      <c r="G89">
        <v>47</v>
      </c>
      <c r="H89" t="s">
        <v>2007</v>
      </c>
      <c r="I89" t="s">
        <v>2043</v>
      </c>
    </row>
    <row r="90" spans="1:9" x14ac:dyDescent="0.25">
      <c r="A90" t="s">
        <v>1866</v>
      </c>
      <c r="B90" t="s">
        <v>2101</v>
      </c>
      <c r="C90" t="s">
        <v>2042</v>
      </c>
      <c r="D90" t="s">
        <v>2042</v>
      </c>
      <c r="E90" t="s">
        <v>2000</v>
      </c>
      <c r="F90" t="s">
        <v>2016</v>
      </c>
      <c r="G90">
        <v>47</v>
      </c>
      <c r="H90" t="s">
        <v>2007</v>
      </c>
      <c r="I90" t="s">
        <v>2043</v>
      </c>
    </row>
    <row r="91" spans="1:9" x14ac:dyDescent="0.25">
      <c r="A91" t="s">
        <v>1870</v>
      </c>
      <c r="B91" t="s">
        <v>2102</v>
      </c>
      <c r="C91" t="s">
        <v>2042</v>
      </c>
      <c r="D91" t="s">
        <v>2042</v>
      </c>
      <c r="E91" t="s">
        <v>2000</v>
      </c>
      <c r="F91" t="s">
        <v>2016</v>
      </c>
      <c r="G91">
        <v>47</v>
      </c>
      <c r="H91" t="s">
        <v>2007</v>
      </c>
      <c r="I91" t="s">
        <v>2043</v>
      </c>
    </row>
    <row r="92" spans="1:9" x14ac:dyDescent="0.25">
      <c r="A92" t="s">
        <v>1871</v>
      </c>
      <c r="B92" t="s">
        <v>2103</v>
      </c>
      <c r="C92" t="s">
        <v>2042</v>
      </c>
      <c r="D92" t="s">
        <v>2042</v>
      </c>
      <c r="E92" t="s">
        <v>2000</v>
      </c>
      <c r="F92" t="s">
        <v>2016</v>
      </c>
      <c r="G92">
        <v>47</v>
      </c>
      <c r="H92" t="s">
        <v>2007</v>
      </c>
      <c r="I92" t="s">
        <v>2043</v>
      </c>
    </row>
    <row r="93" spans="1:9" x14ac:dyDescent="0.25">
      <c r="A93" t="s">
        <v>1872</v>
      </c>
      <c r="B93" t="s">
        <v>2104</v>
      </c>
      <c r="C93" t="s">
        <v>2042</v>
      </c>
      <c r="D93" t="s">
        <v>2042</v>
      </c>
      <c r="E93" t="s">
        <v>2000</v>
      </c>
      <c r="F93" t="s">
        <v>2016</v>
      </c>
      <c r="G93">
        <v>47</v>
      </c>
      <c r="H93" t="s">
        <v>2007</v>
      </c>
      <c r="I93" t="s">
        <v>2043</v>
      </c>
    </row>
    <row r="94" spans="1:9" x14ac:dyDescent="0.25">
      <c r="A94" t="s">
        <v>1873</v>
      </c>
      <c r="B94" t="s">
        <v>2105</v>
      </c>
      <c r="C94" t="s">
        <v>2042</v>
      </c>
      <c r="D94" t="s">
        <v>2042</v>
      </c>
      <c r="E94" t="s">
        <v>2000</v>
      </c>
      <c r="F94" t="s">
        <v>2016</v>
      </c>
      <c r="G94">
        <v>47</v>
      </c>
      <c r="H94" t="s">
        <v>2007</v>
      </c>
      <c r="I94" t="s">
        <v>2043</v>
      </c>
    </row>
    <row r="95" spans="1:9" x14ac:dyDescent="0.25">
      <c r="A95" t="s">
        <v>1874</v>
      </c>
      <c r="B95" t="s">
        <v>2106</v>
      </c>
      <c r="C95" t="s">
        <v>2042</v>
      </c>
      <c r="D95" t="s">
        <v>2042</v>
      </c>
      <c r="E95" t="s">
        <v>2000</v>
      </c>
      <c r="F95" t="s">
        <v>2016</v>
      </c>
      <c r="G95">
        <v>47</v>
      </c>
      <c r="H95" t="s">
        <v>2007</v>
      </c>
      <c r="I95" t="s">
        <v>2043</v>
      </c>
    </row>
    <row r="96" spans="1:9" x14ac:dyDescent="0.25">
      <c r="A96" t="s">
        <v>1875</v>
      </c>
      <c r="B96" t="s">
        <v>2107</v>
      </c>
      <c r="C96" t="s">
        <v>2042</v>
      </c>
      <c r="D96" t="s">
        <v>2042</v>
      </c>
      <c r="E96" t="s">
        <v>2000</v>
      </c>
      <c r="F96" t="s">
        <v>2016</v>
      </c>
      <c r="G96">
        <v>47</v>
      </c>
      <c r="H96" t="s">
        <v>2007</v>
      </c>
      <c r="I96" t="s">
        <v>2043</v>
      </c>
    </row>
    <row r="97" spans="1:9" x14ac:dyDescent="0.25">
      <c r="A97" t="s">
        <v>1876</v>
      </c>
      <c r="B97" t="s">
        <v>2108</v>
      </c>
      <c r="C97" t="s">
        <v>2042</v>
      </c>
      <c r="D97" t="s">
        <v>2042</v>
      </c>
      <c r="E97" t="s">
        <v>2000</v>
      </c>
      <c r="F97" t="s">
        <v>2016</v>
      </c>
      <c r="G97">
        <v>47</v>
      </c>
      <c r="H97" t="s">
        <v>2007</v>
      </c>
      <c r="I97" t="s">
        <v>2043</v>
      </c>
    </row>
    <row r="98" spans="1:9" x14ac:dyDescent="0.25">
      <c r="A98" t="s">
        <v>1878</v>
      </c>
      <c r="B98" t="s">
        <v>2109</v>
      </c>
      <c r="C98" t="s">
        <v>2042</v>
      </c>
      <c r="D98" t="s">
        <v>2042</v>
      </c>
      <c r="E98" t="s">
        <v>2000</v>
      </c>
      <c r="F98" t="s">
        <v>2016</v>
      </c>
      <c r="G98">
        <v>47</v>
      </c>
      <c r="H98" t="s">
        <v>2007</v>
      </c>
      <c r="I98" t="s">
        <v>2043</v>
      </c>
    </row>
    <row r="99" spans="1:9" x14ac:dyDescent="0.25">
      <c r="A99" t="s">
        <v>1882</v>
      </c>
      <c r="B99" t="s">
        <v>2110</v>
      </c>
      <c r="C99" t="s">
        <v>2042</v>
      </c>
      <c r="D99" t="s">
        <v>2042</v>
      </c>
      <c r="E99" t="s">
        <v>2000</v>
      </c>
      <c r="F99" t="s">
        <v>2016</v>
      </c>
      <c r="G99">
        <v>47</v>
      </c>
      <c r="H99" t="s">
        <v>2007</v>
      </c>
      <c r="I99" t="s">
        <v>2043</v>
      </c>
    </row>
    <row r="100" spans="1:9" x14ac:dyDescent="0.25">
      <c r="A100" t="s">
        <v>1886</v>
      </c>
      <c r="B100" t="s">
        <v>2111</v>
      </c>
      <c r="C100" t="s">
        <v>2042</v>
      </c>
      <c r="D100" t="s">
        <v>2042</v>
      </c>
      <c r="E100" t="s">
        <v>2000</v>
      </c>
      <c r="F100" t="s">
        <v>2016</v>
      </c>
      <c r="G100">
        <v>47</v>
      </c>
      <c r="H100" t="s">
        <v>2007</v>
      </c>
      <c r="I100" t="s">
        <v>2043</v>
      </c>
    </row>
    <row r="101" spans="1:9" x14ac:dyDescent="0.25">
      <c r="A101" t="s">
        <v>1887</v>
      </c>
      <c r="B101" t="s">
        <v>2112</v>
      </c>
      <c r="C101" t="s">
        <v>2042</v>
      </c>
      <c r="D101" t="s">
        <v>2042</v>
      </c>
      <c r="E101" t="s">
        <v>2000</v>
      </c>
      <c r="F101" t="s">
        <v>2016</v>
      </c>
      <c r="G101">
        <v>47</v>
      </c>
      <c r="H101" t="s">
        <v>2007</v>
      </c>
      <c r="I101" t="s">
        <v>2043</v>
      </c>
    </row>
    <row r="102" spans="1:9" x14ac:dyDescent="0.25">
      <c r="A102" t="s">
        <v>1889</v>
      </c>
      <c r="B102" t="s">
        <v>2113</v>
      </c>
      <c r="C102" t="s">
        <v>2042</v>
      </c>
      <c r="D102" t="s">
        <v>2042</v>
      </c>
      <c r="E102" t="s">
        <v>2000</v>
      </c>
      <c r="F102" t="s">
        <v>2016</v>
      </c>
      <c r="G102">
        <v>47</v>
      </c>
      <c r="H102" t="s">
        <v>2007</v>
      </c>
      <c r="I102" t="s">
        <v>2043</v>
      </c>
    </row>
    <row r="103" spans="1:9" x14ac:dyDescent="0.25">
      <c r="A103" t="s">
        <v>1890</v>
      </c>
      <c r="B103" t="s">
        <v>2114</v>
      </c>
      <c r="C103" t="s">
        <v>2042</v>
      </c>
      <c r="D103" t="s">
        <v>2042</v>
      </c>
      <c r="E103" t="s">
        <v>2000</v>
      </c>
      <c r="F103" t="s">
        <v>2016</v>
      </c>
      <c r="G103">
        <v>47</v>
      </c>
      <c r="H103" t="s">
        <v>2007</v>
      </c>
      <c r="I103" t="s">
        <v>2043</v>
      </c>
    </row>
    <row r="104" spans="1:9" x14ac:dyDescent="0.25">
      <c r="A104" t="s">
        <v>1891</v>
      </c>
      <c r="B104" t="s">
        <v>2115</v>
      </c>
      <c r="C104" t="s">
        <v>2042</v>
      </c>
      <c r="D104" t="s">
        <v>2042</v>
      </c>
      <c r="E104" t="s">
        <v>2000</v>
      </c>
      <c r="F104" t="s">
        <v>2016</v>
      </c>
      <c r="G104">
        <v>47</v>
      </c>
      <c r="H104" t="s">
        <v>2007</v>
      </c>
      <c r="I104" t="s">
        <v>2043</v>
      </c>
    </row>
    <row r="105" spans="1:9" x14ac:dyDescent="0.25">
      <c r="A105" t="s">
        <v>1892</v>
      </c>
      <c r="B105" t="s">
        <v>2116</v>
      </c>
      <c r="C105" t="s">
        <v>2042</v>
      </c>
      <c r="D105" t="s">
        <v>2042</v>
      </c>
      <c r="E105" t="s">
        <v>2000</v>
      </c>
      <c r="F105" t="s">
        <v>2016</v>
      </c>
      <c r="G105">
        <v>47</v>
      </c>
      <c r="H105" t="s">
        <v>2007</v>
      </c>
      <c r="I105" t="s">
        <v>2043</v>
      </c>
    </row>
    <row r="106" spans="1:9" x14ac:dyDescent="0.25">
      <c r="A106" t="s">
        <v>1893</v>
      </c>
      <c r="B106" t="s">
        <v>2117</v>
      </c>
      <c r="C106" t="s">
        <v>2042</v>
      </c>
      <c r="D106" t="s">
        <v>2042</v>
      </c>
      <c r="E106" t="s">
        <v>2000</v>
      </c>
      <c r="F106" t="s">
        <v>2016</v>
      </c>
      <c r="G106">
        <v>47</v>
      </c>
      <c r="H106" t="s">
        <v>2007</v>
      </c>
      <c r="I106" t="s">
        <v>2043</v>
      </c>
    </row>
    <row r="107" spans="1:9" x14ac:dyDescent="0.25">
      <c r="A107" t="s">
        <v>1894</v>
      </c>
      <c r="B107" t="s">
        <v>2118</v>
      </c>
      <c r="C107" t="s">
        <v>2042</v>
      </c>
      <c r="D107" t="s">
        <v>2042</v>
      </c>
      <c r="E107" t="s">
        <v>2000</v>
      </c>
      <c r="F107" t="s">
        <v>2016</v>
      </c>
      <c r="G107">
        <v>47</v>
      </c>
      <c r="H107" t="s">
        <v>2007</v>
      </c>
      <c r="I107" t="s">
        <v>2043</v>
      </c>
    </row>
    <row r="108" spans="1:9" x14ac:dyDescent="0.25">
      <c r="A108" t="s">
        <v>1896</v>
      </c>
      <c r="B108" t="s">
        <v>2119</v>
      </c>
      <c r="C108" t="s">
        <v>2042</v>
      </c>
      <c r="D108" t="s">
        <v>2042</v>
      </c>
      <c r="E108" t="s">
        <v>2000</v>
      </c>
      <c r="F108" t="s">
        <v>2016</v>
      </c>
      <c r="G108">
        <v>47</v>
      </c>
      <c r="H108" t="s">
        <v>2007</v>
      </c>
      <c r="I108" t="s">
        <v>2043</v>
      </c>
    </row>
    <row r="109" spans="1:9" x14ac:dyDescent="0.25">
      <c r="A109" t="s">
        <v>1898</v>
      </c>
      <c r="B109" t="s">
        <v>2120</v>
      </c>
      <c r="C109" t="s">
        <v>2042</v>
      </c>
      <c r="D109" t="s">
        <v>2042</v>
      </c>
      <c r="E109" t="s">
        <v>2000</v>
      </c>
      <c r="F109" t="s">
        <v>2016</v>
      </c>
      <c r="G109">
        <v>47</v>
      </c>
      <c r="H109" t="s">
        <v>2007</v>
      </c>
      <c r="I109" t="s">
        <v>2043</v>
      </c>
    </row>
    <row r="110" spans="1:9" x14ac:dyDescent="0.25">
      <c r="A110" t="s">
        <v>1900</v>
      </c>
      <c r="B110" t="s">
        <v>2121</v>
      </c>
      <c r="C110" t="s">
        <v>2042</v>
      </c>
      <c r="D110" t="s">
        <v>2042</v>
      </c>
      <c r="E110" t="s">
        <v>2000</v>
      </c>
      <c r="F110" t="s">
        <v>2016</v>
      </c>
      <c r="G110">
        <v>47</v>
      </c>
      <c r="H110" t="s">
        <v>2007</v>
      </c>
      <c r="I110" t="s">
        <v>2043</v>
      </c>
    </row>
    <row r="111" spans="1:9" x14ac:dyDescent="0.25">
      <c r="A111" t="s">
        <v>1901</v>
      </c>
      <c r="B111" t="s">
        <v>2122</v>
      </c>
      <c r="C111" t="s">
        <v>2042</v>
      </c>
      <c r="D111" t="s">
        <v>2042</v>
      </c>
      <c r="E111" t="s">
        <v>2000</v>
      </c>
      <c r="F111" t="s">
        <v>2016</v>
      </c>
      <c r="G111">
        <v>47</v>
      </c>
      <c r="H111" t="s">
        <v>2007</v>
      </c>
      <c r="I111" t="s">
        <v>2043</v>
      </c>
    </row>
    <row r="112" spans="1:9" x14ac:dyDescent="0.25">
      <c r="A112" t="s">
        <v>1902</v>
      </c>
      <c r="B112" t="s">
        <v>2123</v>
      </c>
      <c r="C112" t="s">
        <v>2042</v>
      </c>
      <c r="D112" t="s">
        <v>2042</v>
      </c>
      <c r="E112" t="s">
        <v>2000</v>
      </c>
      <c r="F112" t="s">
        <v>2016</v>
      </c>
      <c r="G112">
        <v>47</v>
      </c>
      <c r="H112" t="s">
        <v>2007</v>
      </c>
      <c r="I112" t="s">
        <v>2043</v>
      </c>
    </row>
    <row r="113" spans="1:9" x14ac:dyDescent="0.25">
      <c r="A113" t="s">
        <v>1903</v>
      </c>
      <c r="B113" t="s">
        <v>2124</v>
      </c>
      <c r="C113" t="s">
        <v>2042</v>
      </c>
      <c r="D113" t="s">
        <v>2042</v>
      </c>
      <c r="E113" t="s">
        <v>2000</v>
      </c>
      <c r="F113" t="s">
        <v>2016</v>
      </c>
      <c r="G113">
        <v>47</v>
      </c>
      <c r="H113" t="s">
        <v>2007</v>
      </c>
      <c r="I113" t="s">
        <v>2043</v>
      </c>
    </row>
    <row r="114" spans="1:9" x14ac:dyDescent="0.25">
      <c r="A114" t="s">
        <v>1904</v>
      </c>
      <c r="B114" t="s">
        <v>2125</v>
      </c>
      <c r="C114" t="s">
        <v>2042</v>
      </c>
      <c r="D114" t="s">
        <v>2042</v>
      </c>
      <c r="E114" t="s">
        <v>2000</v>
      </c>
      <c r="F114" t="s">
        <v>2016</v>
      </c>
      <c r="G114">
        <v>47</v>
      </c>
      <c r="H114" t="s">
        <v>2007</v>
      </c>
      <c r="I114" t="s">
        <v>2043</v>
      </c>
    </row>
    <row r="115" spans="1:9" x14ac:dyDescent="0.25">
      <c r="A115" t="s">
        <v>1905</v>
      </c>
      <c r="B115" t="s">
        <v>2126</v>
      </c>
      <c r="C115" t="s">
        <v>2042</v>
      </c>
      <c r="D115" t="s">
        <v>2042</v>
      </c>
      <c r="E115" t="s">
        <v>2000</v>
      </c>
      <c r="F115" t="s">
        <v>2016</v>
      </c>
      <c r="G115">
        <v>47</v>
      </c>
      <c r="H115" t="s">
        <v>2007</v>
      </c>
      <c r="I115" t="s">
        <v>2043</v>
      </c>
    </row>
    <row r="116" spans="1:9" x14ac:dyDescent="0.25">
      <c r="A116" t="s">
        <v>1906</v>
      </c>
      <c r="B116" t="s">
        <v>2127</v>
      </c>
      <c r="C116" t="s">
        <v>2042</v>
      </c>
      <c r="D116" t="s">
        <v>2042</v>
      </c>
      <c r="E116" t="s">
        <v>2000</v>
      </c>
      <c r="F116" t="s">
        <v>2016</v>
      </c>
      <c r="G116">
        <v>47</v>
      </c>
      <c r="H116" t="s">
        <v>2007</v>
      </c>
      <c r="I116" t="s">
        <v>2043</v>
      </c>
    </row>
    <row r="117" spans="1:9" x14ac:dyDescent="0.25">
      <c r="A117" t="s">
        <v>1907</v>
      </c>
      <c r="B117" t="s">
        <v>2128</v>
      </c>
      <c r="C117" t="s">
        <v>2042</v>
      </c>
      <c r="D117" t="s">
        <v>2042</v>
      </c>
      <c r="E117" t="s">
        <v>2000</v>
      </c>
      <c r="F117" t="s">
        <v>2016</v>
      </c>
      <c r="G117">
        <v>47</v>
      </c>
      <c r="H117" t="s">
        <v>2007</v>
      </c>
      <c r="I117" t="s">
        <v>2043</v>
      </c>
    </row>
    <row r="118" spans="1:9" x14ac:dyDescent="0.25">
      <c r="A118" t="s">
        <v>1914</v>
      </c>
      <c r="B118" t="s">
        <v>2129</v>
      </c>
      <c r="C118" t="s">
        <v>2042</v>
      </c>
      <c r="D118" t="s">
        <v>2042</v>
      </c>
      <c r="E118" t="s">
        <v>2000</v>
      </c>
      <c r="F118" t="s">
        <v>2016</v>
      </c>
      <c r="G118">
        <v>47</v>
      </c>
      <c r="H118" t="s">
        <v>2007</v>
      </c>
      <c r="I118" t="s">
        <v>2043</v>
      </c>
    </row>
    <row r="119" spans="1:9" x14ac:dyDescent="0.25">
      <c r="A119" t="s">
        <v>1916</v>
      </c>
      <c r="B119" t="s">
        <v>2130</v>
      </c>
      <c r="C119" t="s">
        <v>2042</v>
      </c>
      <c r="D119" t="s">
        <v>2042</v>
      </c>
      <c r="E119" t="s">
        <v>2000</v>
      </c>
      <c r="F119" t="s">
        <v>2016</v>
      </c>
      <c r="G119">
        <v>47</v>
      </c>
      <c r="H119" t="s">
        <v>2007</v>
      </c>
      <c r="I119" t="s">
        <v>2043</v>
      </c>
    </row>
    <row r="120" spans="1:9" x14ac:dyDescent="0.25">
      <c r="A120" t="s">
        <v>1917</v>
      </c>
      <c r="B120" t="s">
        <v>2131</v>
      </c>
      <c r="C120" t="s">
        <v>2042</v>
      </c>
      <c r="D120" t="s">
        <v>2042</v>
      </c>
      <c r="E120" t="s">
        <v>2000</v>
      </c>
      <c r="F120" t="s">
        <v>2016</v>
      </c>
      <c r="G120">
        <v>47</v>
      </c>
      <c r="H120" t="s">
        <v>2007</v>
      </c>
      <c r="I120" t="s">
        <v>2043</v>
      </c>
    </row>
    <row r="121" spans="1:9" x14ac:dyDescent="0.25">
      <c r="A121" t="s">
        <v>1918</v>
      </c>
      <c r="B121" t="s">
        <v>2132</v>
      </c>
      <c r="C121" t="s">
        <v>2042</v>
      </c>
      <c r="D121" t="s">
        <v>2042</v>
      </c>
      <c r="E121" t="s">
        <v>2000</v>
      </c>
      <c r="F121" t="s">
        <v>2016</v>
      </c>
      <c r="G121">
        <v>47</v>
      </c>
      <c r="H121" t="s">
        <v>2007</v>
      </c>
      <c r="I121" t="s">
        <v>2043</v>
      </c>
    </row>
    <row r="122" spans="1:9" x14ac:dyDescent="0.25">
      <c r="A122" t="s">
        <v>1919</v>
      </c>
      <c r="B122" t="s">
        <v>2133</v>
      </c>
      <c r="C122" t="s">
        <v>2042</v>
      </c>
      <c r="D122" t="s">
        <v>2042</v>
      </c>
      <c r="E122" t="s">
        <v>2000</v>
      </c>
      <c r="F122" t="s">
        <v>2016</v>
      </c>
      <c r="G122">
        <v>47</v>
      </c>
      <c r="H122" t="s">
        <v>2007</v>
      </c>
      <c r="I122" t="s">
        <v>2043</v>
      </c>
    </row>
    <row r="123" spans="1:9" x14ac:dyDescent="0.25">
      <c r="A123" t="s">
        <v>1922</v>
      </c>
      <c r="B123" t="s">
        <v>2134</v>
      </c>
      <c r="C123" t="s">
        <v>2042</v>
      </c>
      <c r="D123" t="s">
        <v>2042</v>
      </c>
      <c r="E123" t="s">
        <v>2000</v>
      </c>
      <c r="F123" t="s">
        <v>2016</v>
      </c>
      <c r="G123">
        <v>47</v>
      </c>
      <c r="H123" t="s">
        <v>2007</v>
      </c>
      <c r="I123" t="s">
        <v>2043</v>
      </c>
    </row>
    <row r="124" spans="1:9" x14ac:dyDescent="0.25">
      <c r="A124" t="s">
        <v>1924</v>
      </c>
      <c r="B124" t="s">
        <v>2135</v>
      </c>
      <c r="C124" t="s">
        <v>2042</v>
      </c>
      <c r="D124" t="s">
        <v>2042</v>
      </c>
      <c r="E124" t="s">
        <v>2000</v>
      </c>
      <c r="F124" t="s">
        <v>2016</v>
      </c>
      <c r="G124">
        <v>47</v>
      </c>
      <c r="H124" t="s">
        <v>2007</v>
      </c>
      <c r="I124" t="s">
        <v>2043</v>
      </c>
    </row>
    <row r="125" spans="1:9" x14ac:dyDescent="0.25">
      <c r="A125" t="s">
        <v>1925</v>
      </c>
      <c r="B125" t="s">
        <v>2136</v>
      </c>
      <c r="C125" t="s">
        <v>2042</v>
      </c>
      <c r="D125" t="s">
        <v>2042</v>
      </c>
      <c r="E125" t="s">
        <v>2000</v>
      </c>
      <c r="F125" t="s">
        <v>2016</v>
      </c>
      <c r="G125">
        <v>47</v>
      </c>
      <c r="H125" t="s">
        <v>2007</v>
      </c>
      <c r="I125" t="s">
        <v>2043</v>
      </c>
    </row>
    <row r="126" spans="1:9" x14ac:dyDescent="0.25">
      <c r="A126" t="s">
        <v>1926</v>
      </c>
      <c r="B126" t="s">
        <v>2137</v>
      </c>
      <c r="C126" t="s">
        <v>2042</v>
      </c>
      <c r="D126" t="s">
        <v>2042</v>
      </c>
      <c r="E126" t="s">
        <v>2000</v>
      </c>
      <c r="F126" t="s">
        <v>2016</v>
      </c>
      <c r="G126">
        <v>47</v>
      </c>
      <c r="H126" t="s">
        <v>2007</v>
      </c>
      <c r="I126" t="s">
        <v>2043</v>
      </c>
    </row>
    <row r="127" spans="1:9" x14ac:dyDescent="0.25">
      <c r="A127" t="s">
        <v>1930</v>
      </c>
      <c r="B127" t="s">
        <v>2138</v>
      </c>
      <c r="C127" t="s">
        <v>2042</v>
      </c>
      <c r="D127" t="s">
        <v>2042</v>
      </c>
      <c r="E127" t="s">
        <v>2000</v>
      </c>
      <c r="F127" t="s">
        <v>2016</v>
      </c>
      <c r="G127">
        <v>47</v>
      </c>
      <c r="H127" t="s">
        <v>2007</v>
      </c>
      <c r="I127" t="s">
        <v>2043</v>
      </c>
    </row>
    <row r="128" spans="1:9" x14ac:dyDescent="0.25">
      <c r="A128" t="s">
        <v>1831</v>
      </c>
      <c r="B128" t="s">
        <v>2139</v>
      </c>
      <c r="C128" t="s">
        <v>2042</v>
      </c>
      <c r="D128" t="s">
        <v>2042</v>
      </c>
      <c r="E128" t="s">
        <v>2000</v>
      </c>
      <c r="F128" t="s">
        <v>2016</v>
      </c>
      <c r="G128">
        <v>47</v>
      </c>
      <c r="H128" t="s">
        <v>2007</v>
      </c>
      <c r="I128" t="s">
        <v>2043</v>
      </c>
    </row>
    <row r="129" spans="1:9" x14ac:dyDescent="0.25">
      <c r="A129" t="s">
        <v>1846</v>
      </c>
      <c r="B129" t="s">
        <v>2140</v>
      </c>
      <c r="C129" t="s">
        <v>2042</v>
      </c>
      <c r="D129" t="s">
        <v>2042</v>
      </c>
      <c r="E129" t="s">
        <v>2000</v>
      </c>
      <c r="F129" t="s">
        <v>2016</v>
      </c>
      <c r="G129">
        <v>47</v>
      </c>
      <c r="H129" t="s">
        <v>2007</v>
      </c>
      <c r="I129" t="s">
        <v>2043</v>
      </c>
    </row>
    <row r="130" spans="1:9" x14ac:dyDescent="0.25">
      <c r="A130" t="s">
        <v>1867</v>
      </c>
      <c r="B130" t="s">
        <v>2141</v>
      </c>
      <c r="C130" t="s">
        <v>2042</v>
      </c>
      <c r="D130" t="s">
        <v>2042</v>
      </c>
      <c r="E130" t="s">
        <v>2000</v>
      </c>
      <c r="F130" t="s">
        <v>2016</v>
      </c>
      <c r="G130">
        <v>47</v>
      </c>
      <c r="H130" t="s">
        <v>2007</v>
      </c>
      <c r="I130" t="s">
        <v>2043</v>
      </c>
    </row>
    <row r="131" spans="1:9" x14ac:dyDescent="0.25">
      <c r="A131" t="s">
        <v>1868</v>
      </c>
      <c r="B131" t="s">
        <v>2142</v>
      </c>
      <c r="C131" t="s">
        <v>2042</v>
      </c>
      <c r="D131" t="s">
        <v>2042</v>
      </c>
      <c r="E131" t="s">
        <v>2000</v>
      </c>
      <c r="F131" t="s">
        <v>2016</v>
      </c>
      <c r="G131">
        <v>47</v>
      </c>
      <c r="H131" t="s">
        <v>2007</v>
      </c>
      <c r="I131" t="s">
        <v>2043</v>
      </c>
    </row>
    <row r="132" spans="1:9" x14ac:dyDescent="0.25">
      <c r="A132" t="s">
        <v>1912</v>
      </c>
      <c r="B132" t="s">
        <v>2143</v>
      </c>
      <c r="C132" t="s">
        <v>2042</v>
      </c>
      <c r="D132" t="s">
        <v>2042</v>
      </c>
      <c r="E132" t="s">
        <v>2000</v>
      </c>
      <c r="F132" t="s">
        <v>2016</v>
      </c>
      <c r="G132">
        <v>47</v>
      </c>
      <c r="H132" t="s">
        <v>2007</v>
      </c>
      <c r="I132" t="s">
        <v>2043</v>
      </c>
    </row>
    <row r="133" spans="1:9" x14ac:dyDescent="0.25">
      <c r="A133" t="s">
        <v>1913</v>
      </c>
      <c r="B133" t="s">
        <v>2144</v>
      </c>
      <c r="C133" t="s">
        <v>2042</v>
      </c>
      <c r="D133" t="s">
        <v>2042</v>
      </c>
      <c r="E133" t="s">
        <v>2000</v>
      </c>
      <c r="F133" t="s">
        <v>2016</v>
      </c>
      <c r="G133">
        <v>47</v>
      </c>
      <c r="H133" t="s">
        <v>2007</v>
      </c>
      <c r="I133" t="s">
        <v>2043</v>
      </c>
    </row>
    <row r="134" spans="1:9" x14ac:dyDescent="0.25">
      <c r="A134" t="s">
        <v>1923</v>
      </c>
      <c r="B134" t="s">
        <v>2145</v>
      </c>
      <c r="C134" t="s">
        <v>2042</v>
      </c>
      <c r="D134" t="s">
        <v>2042</v>
      </c>
      <c r="E134" t="s">
        <v>2000</v>
      </c>
      <c r="F134" t="s">
        <v>2016</v>
      </c>
      <c r="G134">
        <v>47</v>
      </c>
      <c r="H134" t="s">
        <v>2007</v>
      </c>
      <c r="I134" t="s">
        <v>2043</v>
      </c>
    </row>
    <row r="135" spans="1:9" x14ac:dyDescent="0.25">
      <c r="A135" t="s">
        <v>1927</v>
      </c>
      <c r="B135" t="s">
        <v>2146</v>
      </c>
      <c r="C135" t="s">
        <v>2042</v>
      </c>
      <c r="D135" t="s">
        <v>2042</v>
      </c>
      <c r="E135" t="s">
        <v>2000</v>
      </c>
      <c r="F135" t="s">
        <v>2016</v>
      </c>
      <c r="G135">
        <v>47</v>
      </c>
      <c r="H135" t="s">
        <v>2007</v>
      </c>
      <c r="I135" t="s">
        <v>2043</v>
      </c>
    </row>
    <row r="136" spans="1:9" x14ac:dyDescent="0.25">
      <c r="A136" t="s">
        <v>1928</v>
      </c>
      <c r="B136" t="s">
        <v>2147</v>
      </c>
      <c r="C136" t="s">
        <v>2042</v>
      </c>
      <c r="D136" t="s">
        <v>2042</v>
      </c>
      <c r="E136" t="s">
        <v>2000</v>
      </c>
      <c r="F136" t="s">
        <v>2016</v>
      </c>
      <c r="G136">
        <v>47</v>
      </c>
      <c r="H136" t="s">
        <v>2007</v>
      </c>
      <c r="I136" t="s">
        <v>2043</v>
      </c>
    </row>
    <row r="137" spans="1:9" x14ac:dyDescent="0.25">
      <c r="A137" t="s">
        <v>1945</v>
      </c>
      <c r="B137" t="s">
        <v>2148</v>
      </c>
      <c r="C137" t="s">
        <v>2149</v>
      </c>
      <c r="D137" t="s">
        <v>2150</v>
      </c>
      <c r="E137" t="s">
        <v>2000</v>
      </c>
      <c r="F137" t="s">
        <v>2016</v>
      </c>
      <c r="G137">
        <v>47</v>
      </c>
      <c r="H137" t="s">
        <v>2007</v>
      </c>
      <c r="I137" t="s">
        <v>2151</v>
      </c>
    </row>
    <row r="138" spans="1:9" x14ac:dyDescent="0.25">
      <c r="A138" t="s">
        <v>1931</v>
      </c>
      <c r="B138" t="s">
        <v>2152</v>
      </c>
      <c r="C138" t="s">
        <v>2149</v>
      </c>
      <c r="D138" t="s">
        <v>2149</v>
      </c>
      <c r="E138" t="s">
        <v>2000</v>
      </c>
      <c r="F138" t="s">
        <v>2016</v>
      </c>
      <c r="G138">
        <v>47</v>
      </c>
      <c r="H138" t="s">
        <v>2007</v>
      </c>
      <c r="I138" t="s">
        <v>2153</v>
      </c>
    </row>
    <row r="139" spans="1:9" x14ac:dyDescent="0.25">
      <c r="A139" t="s">
        <v>1932</v>
      </c>
      <c r="B139" t="s">
        <v>2154</v>
      </c>
      <c r="C139" t="s">
        <v>2149</v>
      </c>
      <c r="D139" t="s">
        <v>2149</v>
      </c>
      <c r="E139" t="s">
        <v>2000</v>
      </c>
      <c r="F139" t="s">
        <v>2016</v>
      </c>
      <c r="G139">
        <v>47</v>
      </c>
      <c r="H139" t="s">
        <v>2007</v>
      </c>
      <c r="I139" t="s">
        <v>2153</v>
      </c>
    </row>
    <row r="140" spans="1:9" x14ac:dyDescent="0.25">
      <c r="A140" t="s">
        <v>1933</v>
      </c>
      <c r="B140" t="s">
        <v>2155</v>
      </c>
      <c r="C140" t="s">
        <v>2149</v>
      </c>
      <c r="D140" t="s">
        <v>2149</v>
      </c>
      <c r="E140" t="s">
        <v>2000</v>
      </c>
      <c r="F140" t="s">
        <v>2016</v>
      </c>
      <c r="G140">
        <v>47</v>
      </c>
      <c r="H140" t="s">
        <v>2007</v>
      </c>
      <c r="I140" t="s">
        <v>2153</v>
      </c>
    </row>
    <row r="141" spans="1:9" x14ac:dyDescent="0.25">
      <c r="A141" t="s">
        <v>1934</v>
      </c>
      <c r="B141" t="s">
        <v>2156</v>
      </c>
      <c r="C141" t="s">
        <v>2149</v>
      </c>
      <c r="D141" t="s">
        <v>2149</v>
      </c>
      <c r="E141" t="s">
        <v>2000</v>
      </c>
      <c r="F141" t="s">
        <v>2016</v>
      </c>
      <c r="G141">
        <v>47</v>
      </c>
      <c r="H141" t="s">
        <v>2007</v>
      </c>
      <c r="I141" t="s">
        <v>2153</v>
      </c>
    </row>
    <row r="142" spans="1:9" x14ac:dyDescent="0.25">
      <c r="A142" t="s">
        <v>1935</v>
      </c>
      <c r="B142" t="s">
        <v>2157</v>
      </c>
      <c r="C142" t="s">
        <v>2149</v>
      </c>
      <c r="D142" t="s">
        <v>2149</v>
      </c>
      <c r="E142" t="s">
        <v>2000</v>
      </c>
      <c r="F142" t="s">
        <v>2016</v>
      </c>
      <c r="G142">
        <v>47</v>
      </c>
      <c r="H142" t="s">
        <v>2007</v>
      </c>
      <c r="I142" t="s">
        <v>2153</v>
      </c>
    </row>
    <row r="143" spans="1:9" x14ac:dyDescent="0.25">
      <c r="A143" t="s">
        <v>1937</v>
      </c>
      <c r="B143" t="s">
        <v>2158</v>
      </c>
      <c r="C143" t="s">
        <v>2149</v>
      </c>
      <c r="D143" t="s">
        <v>2149</v>
      </c>
      <c r="E143" t="s">
        <v>2000</v>
      </c>
      <c r="F143" t="s">
        <v>2016</v>
      </c>
      <c r="G143">
        <v>47</v>
      </c>
      <c r="H143" t="s">
        <v>2007</v>
      </c>
      <c r="I143" t="s">
        <v>2153</v>
      </c>
    </row>
    <row r="144" spans="1:9" x14ac:dyDescent="0.25">
      <c r="A144" t="s">
        <v>1938</v>
      </c>
      <c r="B144" t="s">
        <v>2159</v>
      </c>
      <c r="C144" t="s">
        <v>2149</v>
      </c>
      <c r="D144" t="s">
        <v>2149</v>
      </c>
      <c r="E144" t="s">
        <v>2000</v>
      </c>
      <c r="F144" t="s">
        <v>2016</v>
      </c>
      <c r="G144">
        <v>47</v>
      </c>
      <c r="H144" t="s">
        <v>2007</v>
      </c>
      <c r="I144" t="s">
        <v>2153</v>
      </c>
    </row>
    <row r="145" spans="1:9" x14ac:dyDescent="0.25">
      <c r="A145" t="s">
        <v>1939</v>
      </c>
      <c r="B145" t="s">
        <v>2160</v>
      </c>
      <c r="C145" t="s">
        <v>2149</v>
      </c>
      <c r="D145" t="s">
        <v>2149</v>
      </c>
      <c r="E145" t="s">
        <v>2000</v>
      </c>
      <c r="F145" t="s">
        <v>2016</v>
      </c>
      <c r="G145">
        <v>47</v>
      </c>
      <c r="H145" t="s">
        <v>2007</v>
      </c>
      <c r="I145" t="s">
        <v>2153</v>
      </c>
    </row>
    <row r="146" spans="1:9" x14ac:dyDescent="0.25">
      <c r="A146" t="s">
        <v>1946</v>
      </c>
      <c r="B146" t="s">
        <v>2161</v>
      </c>
      <c r="C146" t="s">
        <v>2149</v>
      </c>
      <c r="D146" t="s">
        <v>2149</v>
      </c>
      <c r="E146" t="s">
        <v>2000</v>
      </c>
      <c r="F146" t="s">
        <v>2016</v>
      </c>
      <c r="G146">
        <v>47</v>
      </c>
      <c r="H146" t="s">
        <v>2007</v>
      </c>
      <c r="I146" t="s">
        <v>2153</v>
      </c>
    </row>
    <row r="147" spans="1:9" x14ac:dyDescent="0.25">
      <c r="A147" t="s">
        <v>1947</v>
      </c>
      <c r="B147" t="s">
        <v>2162</v>
      </c>
      <c r="C147" t="s">
        <v>2149</v>
      </c>
      <c r="D147" t="s">
        <v>2149</v>
      </c>
      <c r="E147" t="s">
        <v>2000</v>
      </c>
      <c r="F147" t="s">
        <v>2016</v>
      </c>
      <c r="G147">
        <v>47</v>
      </c>
      <c r="H147" t="s">
        <v>2007</v>
      </c>
      <c r="I147" t="s">
        <v>2153</v>
      </c>
    </row>
    <row r="148" spans="1:9" x14ac:dyDescent="0.25">
      <c r="A148" t="s">
        <v>1948</v>
      </c>
      <c r="B148" t="s">
        <v>2163</v>
      </c>
      <c r="C148" t="s">
        <v>2149</v>
      </c>
      <c r="D148" t="s">
        <v>2149</v>
      </c>
      <c r="E148" t="s">
        <v>2000</v>
      </c>
      <c r="F148" t="s">
        <v>2016</v>
      </c>
      <c r="G148">
        <v>47</v>
      </c>
      <c r="H148" t="s">
        <v>2007</v>
      </c>
      <c r="I148" t="s">
        <v>2153</v>
      </c>
    </row>
    <row r="149" spans="1:9" x14ac:dyDescent="0.25">
      <c r="A149" t="s">
        <v>1950</v>
      </c>
      <c r="B149" t="s">
        <v>2164</v>
      </c>
      <c r="C149" t="s">
        <v>2149</v>
      </c>
      <c r="D149" t="s">
        <v>2149</v>
      </c>
      <c r="E149" t="s">
        <v>2000</v>
      </c>
      <c r="F149" t="s">
        <v>2016</v>
      </c>
      <c r="G149">
        <v>47</v>
      </c>
      <c r="H149" t="s">
        <v>2007</v>
      </c>
      <c r="I149" t="s">
        <v>2153</v>
      </c>
    </row>
    <row r="150" spans="1:9" x14ac:dyDescent="0.25">
      <c r="A150" t="s">
        <v>1951</v>
      </c>
      <c r="B150" t="s">
        <v>2165</v>
      </c>
      <c r="C150" t="s">
        <v>2149</v>
      </c>
      <c r="D150" t="s">
        <v>2149</v>
      </c>
      <c r="E150" t="s">
        <v>2000</v>
      </c>
      <c r="F150" t="s">
        <v>2016</v>
      </c>
      <c r="G150">
        <v>47</v>
      </c>
      <c r="H150" t="s">
        <v>2007</v>
      </c>
      <c r="I150" t="s">
        <v>2153</v>
      </c>
    </row>
    <row r="151" spans="1:9" x14ac:dyDescent="0.25">
      <c r="A151" t="s">
        <v>1953</v>
      </c>
      <c r="B151" t="s">
        <v>2166</v>
      </c>
      <c r="C151" t="s">
        <v>2149</v>
      </c>
      <c r="D151" t="s">
        <v>2149</v>
      </c>
      <c r="E151" t="s">
        <v>2000</v>
      </c>
      <c r="F151" t="s">
        <v>2016</v>
      </c>
      <c r="G151">
        <v>47</v>
      </c>
      <c r="H151" t="s">
        <v>2007</v>
      </c>
      <c r="I151" t="s">
        <v>2153</v>
      </c>
    </row>
    <row r="152" spans="1:9" x14ac:dyDescent="0.25">
      <c r="A152" t="s">
        <v>1955</v>
      </c>
      <c r="B152" t="s">
        <v>2167</v>
      </c>
      <c r="C152" t="s">
        <v>2149</v>
      </c>
      <c r="D152" t="s">
        <v>2149</v>
      </c>
      <c r="E152" t="s">
        <v>2000</v>
      </c>
      <c r="F152" t="s">
        <v>2016</v>
      </c>
      <c r="G152">
        <v>47</v>
      </c>
      <c r="H152" t="s">
        <v>2007</v>
      </c>
      <c r="I152" t="s">
        <v>2153</v>
      </c>
    </row>
    <row r="153" spans="1:9" x14ac:dyDescent="0.25">
      <c r="A153" t="s">
        <v>1936</v>
      </c>
      <c r="B153" t="s">
        <v>2168</v>
      </c>
      <c r="C153" t="s">
        <v>2149</v>
      </c>
      <c r="D153" t="s">
        <v>2149</v>
      </c>
      <c r="E153" t="s">
        <v>2000</v>
      </c>
      <c r="F153" t="s">
        <v>2016</v>
      </c>
      <c r="G153">
        <v>47</v>
      </c>
      <c r="H153" t="s">
        <v>2007</v>
      </c>
      <c r="I153" t="s">
        <v>2153</v>
      </c>
    </row>
    <row r="154" spans="1:9" x14ac:dyDescent="0.25">
      <c r="A154" t="s">
        <v>1940</v>
      </c>
      <c r="B154" t="s">
        <v>2169</v>
      </c>
      <c r="C154" t="s">
        <v>2149</v>
      </c>
      <c r="D154" t="s">
        <v>2149</v>
      </c>
      <c r="E154" t="s">
        <v>2000</v>
      </c>
      <c r="F154" t="s">
        <v>2016</v>
      </c>
      <c r="G154">
        <v>47</v>
      </c>
      <c r="H154" t="s">
        <v>2007</v>
      </c>
      <c r="I154" t="s">
        <v>2153</v>
      </c>
    </row>
    <row r="155" spans="1:9" x14ac:dyDescent="0.25">
      <c r="A155" t="s">
        <v>1941</v>
      </c>
      <c r="B155" t="s">
        <v>2170</v>
      </c>
      <c r="C155" t="s">
        <v>2149</v>
      </c>
      <c r="D155" t="s">
        <v>2149</v>
      </c>
      <c r="E155" t="s">
        <v>2000</v>
      </c>
      <c r="F155" t="s">
        <v>2016</v>
      </c>
      <c r="G155">
        <v>47</v>
      </c>
      <c r="H155" t="s">
        <v>2007</v>
      </c>
      <c r="I155" t="s">
        <v>2153</v>
      </c>
    </row>
    <row r="156" spans="1:9" x14ac:dyDescent="0.25">
      <c r="A156" t="s">
        <v>1942</v>
      </c>
      <c r="B156" t="s">
        <v>2171</v>
      </c>
      <c r="C156" t="s">
        <v>2149</v>
      </c>
      <c r="D156" t="s">
        <v>2149</v>
      </c>
      <c r="E156" t="s">
        <v>2000</v>
      </c>
      <c r="F156" t="s">
        <v>2016</v>
      </c>
      <c r="G156">
        <v>47</v>
      </c>
      <c r="H156" t="s">
        <v>2007</v>
      </c>
      <c r="I156" t="s">
        <v>2153</v>
      </c>
    </row>
    <row r="157" spans="1:9" x14ac:dyDescent="0.25">
      <c r="A157" t="s">
        <v>1943</v>
      </c>
      <c r="B157" t="s">
        <v>2172</v>
      </c>
      <c r="C157" t="s">
        <v>2149</v>
      </c>
      <c r="D157" t="s">
        <v>2149</v>
      </c>
      <c r="E157" t="s">
        <v>2000</v>
      </c>
      <c r="F157" t="s">
        <v>2016</v>
      </c>
      <c r="G157">
        <v>47</v>
      </c>
      <c r="H157" t="s">
        <v>2007</v>
      </c>
      <c r="I157" t="s">
        <v>2153</v>
      </c>
    </row>
    <row r="158" spans="1:9" x14ac:dyDescent="0.25">
      <c r="A158" t="s">
        <v>1944</v>
      </c>
      <c r="B158" t="s">
        <v>2173</v>
      </c>
      <c r="C158" t="s">
        <v>2149</v>
      </c>
      <c r="D158" t="s">
        <v>2149</v>
      </c>
      <c r="E158" t="s">
        <v>2000</v>
      </c>
      <c r="F158" t="s">
        <v>2016</v>
      </c>
      <c r="G158">
        <v>47</v>
      </c>
      <c r="H158" t="s">
        <v>2007</v>
      </c>
      <c r="I158" t="s">
        <v>2153</v>
      </c>
    </row>
    <row r="159" spans="1:9" x14ac:dyDescent="0.25">
      <c r="A159" t="s">
        <v>1949</v>
      </c>
      <c r="B159" t="s">
        <v>2174</v>
      </c>
      <c r="C159" t="s">
        <v>2149</v>
      </c>
      <c r="D159" t="s">
        <v>2149</v>
      </c>
      <c r="E159" t="s">
        <v>2000</v>
      </c>
      <c r="F159" t="s">
        <v>2016</v>
      </c>
      <c r="G159">
        <v>47</v>
      </c>
      <c r="H159" t="s">
        <v>2007</v>
      </c>
      <c r="I159" t="s">
        <v>2153</v>
      </c>
    </row>
    <row r="160" spans="1:9" x14ac:dyDescent="0.25">
      <c r="A160" t="s">
        <v>1952</v>
      </c>
      <c r="B160" t="s">
        <v>2175</v>
      </c>
      <c r="C160" t="s">
        <v>2149</v>
      </c>
      <c r="D160" t="s">
        <v>2149</v>
      </c>
      <c r="E160" t="s">
        <v>2000</v>
      </c>
      <c r="F160" t="s">
        <v>2016</v>
      </c>
      <c r="G160">
        <v>47</v>
      </c>
      <c r="H160" t="s">
        <v>2007</v>
      </c>
      <c r="I160" t="s">
        <v>2153</v>
      </c>
    </row>
    <row r="161" spans="1:9" x14ac:dyDescent="0.25">
      <c r="A161" t="s">
        <v>1954</v>
      </c>
      <c r="B161" t="s">
        <v>2176</v>
      </c>
      <c r="C161" t="s">
        <v>2149</v>
      </c>
      <c r="D161" t="s">
        <v>2149</v>
      </c>
      <c r="E161" t="s">
        <v>2000</v>
      </c>
      <c r="F161" t="s">
        <v>2016</v>
      </c>
      <c r="G161">
        <v>47</v>
      </c>
      <c r="H161" t="s">
        <v>2007</v>
      </c>
      <c r="I161" t="s">
        <v>2153</v>
      </c>
    </row>
    <row r="162" spans="1:9" x14ac:dyDescent="0.25">
      <c r="A162" t="s">
        <v>1957</v>
      </c>
      <c r="B162" t="s">
        <v>2177</v>
      </c>
      <c r="C162" t="s">
        <v>2178</v>
      </c>
      <c r="D162" t="s">
        <v>2178</v>
      </c>
      <c r="E162" t="s">
        <v>2000</v>
      </c>
      <c r="F162" t="s">
        <v>2016</v>
      </c>
      <c r="G162">
        <v>47</v>
      </c>
      <c r="H162" t="s">
        <v>2007</v>
      </c>
      <c r="I162" t="s">
        <v>2179</v>
      </c>
    </row>
    <row r="163" spans="1:9" x14ac:dyDescent="0.25">
      <c r="A163" t="s">
        <v>1958</v>
      </c>
      <c r="B163" t="s">
        <v>2180</v>
      </c>
      <c r="C163" t="s">
        <v>2178</v>
      </c>
      <c r="D163" t="s">
        <v>2178</v>
      </c>
      <c r="E163" t="s">
        <v>2000</v>
      </c>
      <c r="F163" t="s">
        <v>2016</v>
      </c>
      <c r="G163">
        <v>47</v>
      </c>
      <c r="H163" t="s">
        <v>2007</v>
      </c>
      <c r="I163" t="s">
        <v>2179</v>
      </c>
    </row>
    <row r="164" spans="1:9" x14ac:dyDescent="0.25">
      <c r="A164" t="s">
        <v>1959</v>
      </c>
      <c r="B164" t="s">
        <v>2181</v>
      </c>
      <c r="C164" t="s">
        <v>2178</v>
      </c>
      <c r="D164" t="s">
        <v>2178</v>
      </c>
      <c r="E164" t="s">
        <v>2000</v>
      </c>
      <c r="F164" t="s">
        <v>2016</v>
      </c>
      <c r="G164">
        <v>47</v>
      </c>
      <c r="H164" t="s">
        <v>2007</v>
      </c>
      <c r="I164" t="s">
        <v>2179</v>
      </c>
    </row>
    <row r="165" spans="1:9" x14ac:dyDescent="0.25">
      <c r="A165" t="s">
        <v>1960</v>
      </c>
      <c r="B165" t="s">
        <v>2182</v>
      </c>
      <c r="C165" t="s">
        <v>2178</v>
      </c>
      <c r="D165" t="s">
        <v>2178</v>
      </c>
      <c r="E165" t="s">
        <v>2000</v>
      </c>
      <c r="F165" t="s">
        <v>2016</v>
      </c>
      <c r="G165">
        <v>47</v>
      </c>
      <c r="H165" t="s">
        <v>2007</v>
      </c>
      <c r="I165" t="s">
        <v>2179</v>
      </c>
    </row>
    <row r="166" spans="1:9" x14ac:dyDescent="0.25">
      <c r="A166" t="s">
        <v>1961</v>
      </c>
      <c r="B166" t="s">
        <v>2183</v>
      </c>
      <c r="C166" t="s">
        <v>2178</v>
      </c>
      <c r="D166" t="s">
        <v>2178</v>
      </c>
      <c r="E166" t="s">
        <v>2000</v>
      </c>
      <c r="F166" t="s">
        <v>2016</v>
      </c>
      <c r="G166">
        <v>47</v>
      </c>
      <c r="H166" t="s">
        <v>2007</v>
      </c>
      <c r="I166" t="s">
        <v>2179</v>
      </c>
    </row>
    <row r="167" spans="1:9" x14ac:dyDescent="0.25">
      <c r="A167" t="s">
        <v>1962</v>
      </c>
      <c r="B167" t="s">
        <v>2184</v>
      </c>
      <c r="C167" t="s">
        <v>2178</v>
      </c>
      <c r="D167" t="s">
        <v>2178</v>
      </c>
      <c r="E167" t="s">
        <v>2000</v>
      </c>
      <c r="F167" t="s">
        <v>2016</v>
      </c>
      <c r="G167">
        <v>47</v>
      </c>
      <c r="H167" t="s">
        <v>2007</v>
      </c>
      <c r="I167" t="s">
        <v>2179</v>
      </c>
    </row>
    <row r="168" spans="1:9" x14ac:dyDescent="0.25">
      <c r="A168" t="s">
        <v>1963</v>
      </c>
      <c r="B168" t="s">
        <v>2185</v>
      </c>
      <c r="C168" t="s">
        <v>2178</v>
      </c>
      <c r="D168" t="s">
        <v>2178</v>
      </c>
      <c r="E168" t="s">
        <v>2000</v>
      </c>
      <c r="F168" t="s">
        <v>2016</v>
      </c>
      <c r="G168">
        <v>47</v>
      </c>
      <c r="H168" t="s">
        <v>2007</v>
      </c>
      <c r="I168" t="s">
        <v>2179</v>
      </c>
    </row>
    <row r="169" spans="1:9" x14ac:dyDescent="0.25">
      <c r="A169" t="s">
        <v>1964</v>
      </c>
      <c r="B169" t="s">
        <v>2186</v>
      </c>
      <c r="C169" t="s">
        <v>2178</v>
      </c>
      <c r="D169" t="s">
        <v>2178</v>
      </c>
      <c r="E169" t="s">
        <v>2000</v>
      </c>
      <c r="F169" t="s">
        <v>2016</v>
      </c>
      <c r="G169">
        <v>47</v>
      </c>
      <c r="H169" t="s">
        <v>2007</v>
      </c>
      <c r="I169" t="s">
        <v>2179</v>
      </c>
    </row>
    <row r="170" spans="1:9" x14ac:dyDescent="0.25">
      <c r="A170" t="s">
        <v>1965</v>
      </c>
      <c r="B170" t="s">
        <v>2187</v>
      </c>
      <c r="C170" t="s">
        <v>2178</v>
      </c>
      <c r="D170" t="s">
        <v>2178</v>
      </c>
      <c r="E170" t="s">
        <v>2000</v>
      </c>
      <c r="F170" t="s">
        <v>2016</v>
      </c>
      <c r="G170">
        <v>47</v>
      </c>
      <c r="H170" t="s">
        <v>2007</v>
      </c>
      <c r="I170" t="s">
        <v>2179</v>
      </c>
    </row>
    <row r="171" spans="1:9" x14ac:dyDescent="0.25">
      <c r="A171" t="s">
        <v>1966</v>
      </c>
      <c r="B171" t="s">
        <v>2188</v>
      </c>
      <c r="C171" t="s">
        <v>2178</v>
      </c>
      <c r="D171" t="s">
        <v>2178</v>
      </c>
      <c r="E171" t="s">
        <v>2000</v>
      </c>
      <c r="F171" t="s">
        <v>2016</v>
      </c>
      <c r="G171">
        <v>47</v>
      </c>
      <c r="H171" t="s">
        <v>2007</v>
      </c>
      <c r="I171" t="s">
        <v>2179</v>
      </c>
    </row>
    <row r="172" spans="1:9" x14ac:dyDescent="0.25">
      <c r="A172" t="s">
        <v>1967</v>
      </c>
      <c r="B172" t="s">
        <v>2189</v>
      </c>
      <c r="C172" t="s">
        <v>2178</v>
      </c>
      <c r="D172" t="s">
        <v>2178</v>
      </c>
      <c r="E172" t="s">
        <v>2000</v>
      </c>
      <c r="F172" t="s">
        <v>2016</v>
      </c>
      <c r="G172">
        <v>47</v>
      </c>
      <c r="H172" t="s">
        <v>2007</v>
      </c>
      <c r="I172" t="s">
        <v>2179</v>
      </c>
    </row>
    <row r="173" spans="1:9" x14ac:dyDescent="0.25">
      <c r="A173" t="s">
        <v>1956</v>
      </c>
      <c r="B173" t="s">
        <v>2190</v>
      </c>
      <c r="C173" t="s">
        <v>2178</v>
      </c>
      <c r="D173" t="s">
        <v>2178</v>
      </c>
      <c r="E173" t="s">
        <v>2000</v>
      </c>
      <c r="F173" t="s">
        <v>2016</v>
      </c>
      <c r="G173">
        <v>47</v>
      </c>
      <c r="H173" t="s">
        <v>2007</v>
      </c>
      <c r="I173" t="s">
        <v>2179</v>
      </c>
    </row>
    <row r="174" spans="1:9" x14ac:dyDescent="0.25">
      <c r="A174" t="s">
        <v>521</v>
      </c>
      <c r="B174" t="s">
        <v>2191</v>
      </c>
      <c r="C174" t="s">
        <v>2192</v>
      </c>
      <c r="D174" t="s">
        <v>2192</v>
      </c>
      <c r="E174" t="s">
        <v>2000</v>
      </c>
      <c r="F174" t="s">
        <v>2016</v>
      </c>
      <c r="G174">
        <v>47</v>
      </c>
      <c r="H174" t="s">
        <v>2007</v>
      </c>
      <c r="I174" t="s">
        <v>2193</v>
      </c>
    </row>
    <row r="175" spans="1:9" x14ac:dyDescent="0.25">
      <c r="A175" t="s">
        <v>728</v>
      </c>
      <c r="B175" t="s">
        <v>2194</v>
      </c>
      <c r="C175" t="s">
        <v>2192</v>
      </c>
      <c r="D175" t="s">
        <v>2192</v>
      </c>
      <c r="E175" t="s">
        <v>2000</v>
      </c>
      <c r="F175" t="s">
        <v>2016</v>
      </c>
      <c r="G175">
        <v>47</v>
      </c>
      <c r="H175" t="s">
        <v>2007</v>
      </c>
      <c r="I175" t="s">
        <v>2193</v>
      </c>
    </row>
    <row r="176" spans="1:9" x14ac:dyDescent="0.25">
      <c r="A176" t="s">
        <v>732</v>
      </c>
      <c r="B176" t="s">
        <v>2195</v>
      </c>
      <c r="C176" t="s">
        <v>2192</v>
      </c>
      <c r="D176" t="s">
        <v>2192</v>
      </c>
      <c r="E176" t="s">
        <v>2000</v>
      </c>
      <c r="F176" t="s">
        <v>2016</v>
      </c>
      <c r="G176">
        <v>47</v>
      </c>
      <c r="H176" t="s">
        <v>2007</v>
      </c>
      <c r="I176" t="s">
        <v>2193</v>
      </c>
    </row>
    <row r="177" spans="1:9" x14ac:dyDescent="0.25">
      <c r="A177" t="s">
        <v>736</v>
      </c>
      <c r="B177" t="s">
        <v>2196</v>
      </c>
      <c r="C177" t="s">
        <v>2192</v>
      </c>
      <c r="D177" t="s">
        <v>2192</v>
      </c>
      <c r="E177" t="s">
        <v>2000</v>
      </c>
      <c r="F177" t="s">
        <v>2016</v>
      </c>
      <c r="G177">
        <v>47</v>
      </c>
      <c r="H177" t="s">
        <v>2007</v>
      </c>
      <c r="I177" t="s">
        <v>2193</v>
      </c>
    </row>
    <row r="178" spans="1:9" x14ac:dyDescent="0.25">
      <c r="A178" t="s">
        <v>740</v>
      </c>
      <c r="B178" t="s">
        <v>2197</v>
      </c>
      <c r="C178" t="s">
        <v>2192</v>
      </c>
      <c r="D178" t="s">
        <v>2192</v>
      </c>
      <c r="E178" t="s">
        <v>2000</v>
      </c>
      <c r="F178" t="s">
        <v>2016</v>
      </c>
      <c r="G178">
        <v>47</v>
      </c>
      <c r="H178" t="s">
        <v>2007</v>
      </c>
      <c r="I178" t="s">
        <v>2193</v>
      </c>
    </row>
    <row r="179" spans="1:9" x14ac:dyDescent="0.25">
      <c r="A179" t="s">
        <v>744</v>
      </c>
      <c r="B179" t="s">
        <v>2198</v>
      </c>
      <c r="C179" t="s">
        <v>2192</v>
      </c>
      <c r="D179" t="s">
        <v>2192</v>
      </c>
      <c r="E179" t="s">
        <v>2000</v>
      </c>
      <c r="F179" t="s">
        <v>2016</v>
      </c>
      <c r="G179">
        <v>47</v>
      </c>
      <c r="H179" t="s">
        <v>2007</v>
      </c>
      <c r="I179" t="s">
        <v>2193</v>
      </c>
    </row>
    <row r="180" spans="1:9" x14ac:dyDescent="0.25">
      <c r="A180" t="s">
        <v>749</v>
      </c>
      <c r="B180" t="s">
        <v>2199</v>
      </c>
      <c r="C180" t="s">
        <v>2192</v>
      </c>
      <c r="D180" t="s">
        <v>2192</v>
      </c>
      <c r="E180" t="s">
        <v>2000</v>
      </c>
      <c r="F180" t="s">
        <v>2016</v>
      </c>
      <c r="G180">
        <v>47</v>
      </c>
      <c r="H180" t="s">
        <v>2007</v>
      </c>
      <c r="I180" t="s">
        <v>2193</v>
      </c>
    </row>
    <row r="181" spans="1:9" x14ac:dyDescent="0.25">
      <c r="A181" t="s">
        <v>753</v>
      </c>
      <c r="B181" t="s">
        <v>2200</v>
      </c>
      <c r="C181" t="s">
        <v>2192</v>
      </c>
      <c r="D181" t="s">
        <v>2192</v>
      </c>
      <c r="E181" t="s">
        <v>2000</v>
      </c>
      <c r="F181" t="s">
        <v>2016</v>
      </c>
      <c r="G181">
        <v>47</v>
      </c>
      <c r="H181" t="s">
        <v>2007</v>
      </c>
      <c r="I181" t="s">
        <v>2193</v>
      </c>
    </row>
    <row r="182" spans="1:9" x14ac:dyDescent="0.25">
      <c r="A182" t="s">
        <v>757</v>
      </c>
      <c r="B182" t="s">
        <v>2201</v>
      </c>
      <c r="C182" t="s">
        <v>2192</v>
      </c>
      <c r="D182" t="s">
        <v>2192</v>
      </c>
      <c r="E182" t="s">
        <v>2000</v>
      </c>
      <c r="F182" t="s">
        <v>2016</v>
      </c>
      <c r="G182">
        <v>47</v>
      </c>
      <c r="H182" t="s">
        <v>2007</v>
      </c>
      <c r="I182" t="s">
        <v>2193</v>
      </c>
    </row>
    <row r="183" spans="1:9" x14ac:dyDescent="0.25">
      <c r="A183" t="s">
        <v>761</v>
      </c>
      <c r="B183" t="s">
        <v>2202</v>
      </c>
      <c r="C183" t="s">
        <v>2192</v>
      </c>
      <c r="D183" t="s">
        <v>2192</v>
      </c>
      <c r="E183" t="s">
        <v>2000</v>
      </c>
      <c r="F183" t="s">
        <v>2016</v>
      </c>
      <c r="G183">
        <v>47</v>
      </c>
      <c r="H183" t="s">
        <v>2007</v>
      </c>
      <c r="I183" t="s">
        <v>2193</v>
      </c>
    </row>
    <row r="184" spans="1:9" x14ac:dyDescent="0.25">
      <c r="A184" t="s">
        <v>765</v>
      </c>
      <c r="B184" t="s">
        <v>2203</v>
      </c>
      <c r="C184" t="s">
        <v>2192</v>
      </c>
      <c r="D184" t="s">
        <v>2192</v>
      </c>
      <c r="E184" t="s">
        <v>2000</v>
      </c>
      <c r="F184" t="s">
        <v>2016</v>
      </c>
      <c r="G184">
        <v>47</v>
      </c>
      <c r="H184" t="s">
        <v>2007</v>
      </c>
      <c r="I184" t="s">
        <v>2193</v>
      </c>
    </row>
    <row r="185" spans="1:9" x14ac:dyDescent="0.25">
      <c r="A185" t="s">
        <v>769</v>
      </c>
      <c r="B185" t="s">
        <v>2204</v>
      </c>
      <c r="C185" t="s">
        <v>2192</v>
      </c>
      <c r="D185" t="s">
        <v>2192</v>
      </c>
      <c r="E185" t="s">
        <v>2000</v>
      </c>
      <c r="F185" t="s">
        <v>2016</v>
      </c>
      <c r="G185">
        <v>47</v>
      </c>
      <c r="H185" t="s">
        <v>2007</v>
      </c>
      <c r="I185" t="s">
        <v>2193</v>
      </c>
    </row>
    <row r="186" spans="1:9" x14ac:dyDescent="0.25">
      <c r="A186" t="s">
        <v>773</v>
      </c>
      <c r="B186" t="s">
        <v>2205</v>
      </c>
      <c r="C186" t="s">
        <v>2192</v>
      </c>
      <c r="D186" t="s">
        <v>2192</v>
      </c>
      <c r="E186" t="s">
        <v>2000</v>
      </c>
      <c r="F186" t="s">
        <v>2016</v>
      </c>
      <c r="G186">
        <v>47</v>
      </c>
      <c r="H186" t="s">
        <v>2007</v>
      </c>
      <c r="I186" t="s">
        <v>2193</v>
      </c>
    </row>
    <row r="187" spans="1:9" x14ac:dyDescent="0.25">
      <c r="A187" t="s">
        <v>777</v>
      </c>
      <c r="B187" t="s">
        <v>2206</v>
      </c>
      <c r="C187" t="s">
        <v>2192</v>
      </c>
      <c r="D187" t="s">
        <v>2192</v>
      </c>
      <c r="E187" t="s">
        <v>2000</v>
      </c>
      <c r="F187" t="s">
        <v>2016</v>
      </c>
      <c r="G187">
        <v>47</v>
      </c>
      <c r="H187" t="s">
        <v>2007</v>
      </c>
      <c r="I187" t="s">
        <v>2193</v>
      </c>
    </row>
    <row r="188" spans="1:9" x14ac:dyDescent="0.25">
      <c r="A188" t="s">
        <v>781</v>
      </c>
      <c r="B188" t="s">
        <v>2207</v>
      </c>
      <c r="C188" t="s">
        <v>2192</v>
      </c>
      <c r="D188" t="s">
        <v>2192</v>
      </c>
      <c r="E188" t="s">
        <v>2000</v>
      </c>
      <c r="F188" t="s">
        <v>2016</v>
      </c>
      <c r="G188">
        <v>47</v>
      </c>
      <c r="H188" t="s">
        <v>2007</v>
      </c>
      <c r="I188" t="s">
        <v>2193</v>
      </c>
    </row>
    <row r="189" spans="1:9" x14ac:dyDescent="0.25">
      <c r="A189" t="s">
        <v>785</v>
      </c>
      <c r="B189" t="s">
        <v>2208</v>
      </c>
      <c r="C189" t="s">
        <v>2192</v>
      </c>
      <c r="D189" t="s">
        <v>2192</v>
      </c>
      <c r="E189" t="s">
        <v>2000</v>
      </c>
      <c r="F189" t="s">
        <v>2016</v>
      </c>
      <c r="G189">
        <v>47</v>
      </c>
      <c r="H189" t="s">
        <v>2007</v>
      </c>
      <c r="I189" t="s">
        <v>2193</v>
      </c>
    </row>
    <row r="190" spans="1:9" x14ac:dyDescent="0.25">
      <c r="A190" t="s">
        <v>789</v>
      </c>
      <c r="B190" t="s">
        <v>2209</v>
      </c>
      <c r="C190" t="s">
        <v>2192</v>
      </c>
      <c r="D190" t="s">
        <v>2192</v>
      </c>
      <c r="E190" t="s">
        <v>2000</v>
      </c>
      <c r="F190" t="s">
        <v>2016</v>
      </c>
      <c r="G190">
        <v>47</v>
      </c>
      <c r="H190" t="s">
        <v>2007</v>
      </c>
      <c r="I190" t="s">
        <v>2193</v>
      </c>
    </row>
    <row r="191" spans="1:9" x14ac:dyDescent="0.25">
      <c r="A191" t="s">
        <v>793</v>
      </c>
      <c r="B191" t="s">
        <v>2210</v>
      </c>
      <c r="C191" t="s">
        <v>2192</v>
      </c>
      <c r="D191" t="s">
        <v>2192</v>
      </c>
      <c r="E191" t="s">
        <v>2000</v>
      </c>
      <c r="F191" t="s">
        <v>2016</v>
      </c>
      <c r="G191">
        <v>47</v>
      </c>
      <c r="H191" t="s">
        <v>2007</v>
      </c>
      <c r="I191" t="s">
        <v>2193</v>
      </c>
    </row>
    <row r="192" spans="1:9" x14ac:dyDescent="0.25">
      <c r="A192" t="s">
        <v>797</v>
      </c>
      <c r="B192" t="s">
        <v>2211</v>
      </c>
      <c r="C192" t="s">
        <v>2192</v>
      </c>
      <c r="D192" t="s">
        <v>2192</v>
      </c>
      <c r="E192" t="s">
        <v>2000</v>
      </c>
      <c r="F192" t="s">
        <v>2016</v>
      </c>
      <c r="G192">
        <v>47</v>
      </c>
      <c r="H192" t="s">
        <v>2007</v>
      </c>
      <c r="I192" t="s">
        <v>2193</v>
      </c>
    </row>
    <row r="193" spans="1:9" x14ac:dyDescent="0.25">
      <c r="A193" t="s">
        <v>801</v>
      </c>
      <c r="B193" t="s">
        <v>2212</v>
      </c>
      <c r="C193" t="s">
        <v>2192</v>
      </c>
      <c r="D193" t="s">
        <v>2192</v>
      </c>
      <c r="E193" t="s">
        <v>2000</v>
      </c>
      <c r="F193" t="s">
        <v>2016</v>
      </c>
      <c r="G193">
        <v>47</v>
      </c>
      <c r="H193" t="s">
        <v>2007</v>
      </c>
      <c r="I193" t="s">
        <v>2193</v>
      </c>
    </row>
    <row r="194" spans="1:9" x14ac:dyDescent="0.25">
      <c r="A194" t="s">
        <v>1769</v>
      </c>
      <c r="B194" t="s">
        <v>2213</v>
      </c>
      <c r="C194" t="s">
        <v>2192</v>
      </c>
      <c r="D194" t="s">
        <v>2192</v>
      </c>
      <c r="E194" t="s">
        <v>2000</v>
      </c>
      <c r="F194" t="s">
        <v>2016</v>
      </c>
      <c r="G194">
        <v>47</v>
      </c>
      <c r="H194" t="s">
        <v>2007</v>
      </c>
      <c r="I194" t="s">
        <v>2193</v>
      </c>
    </row>
    <row r="195" spans="1:9" x14ac:dyDescent="0.25">
      <c r="A195" t="s">
        <v>1773</v>
      </c>
      <c r="B195" t="s">
        <v>2214</v>
      </c>
      <c r="C195" t="s">
        <v>2192</v>
      </c>
      <c r="D195" t="s">
        <v>2192</v>
      </c>
      <c r="E195" t="s">
        <v>2000</v>
      </c>
      <c r="F195" t="s">
        <v>2016</v>
      </c>
      <c r="G195">
        <v>47</v>
      </c>
      <c r="H195" t="s">
        <v>2007</v>
      </c>
      <c r="I195" t="s">
        <v>2193</v>
      </c>
    </row>
    <row r="196" spans="1:9" x14ac:dyDescent="0.25">
      <c r="A196" t="s">
        <v>1777</v>
      </c>
      <c r="B196" t="s">
        <v>2215</v>
      </c>
      <c r="C196" t="s">
        <v>2192</v>
      </c>
      <c r="D196" t="s">
        <v>2192</v>
      </c>
      <c r="E196" t="s">
        <v>2000</v>
      </c>
      <c r="F196" t="s">
        <v>2016</v>
      </c>
      <c r="G196">
        <v>47</v>
      </c>
      <c r="H196" t="s">
        <v>2007</v>
      </c>
      <c r="I196" t="s">
        <v>2193</v>
      </c>
    </row>
    <row r="197" spans="1:9" x14ac:dyDescent="0.25">
      <c r="A197" t="s">
        <v>807</v>
      </c>
      <c r="B197" t="s">
        <v>2216</v>
      </c>
      <c r="C197" t="s">
        <v>2217</v>
      </c>
      <c r="D197" t="s">
        <v>2217</v>
      </c>
      <c r="E197" t="s">
        <v>2000</v>
      </c>
      <c r="F197" t="s">
        <v>2016</v>
      </c>
      <c r="G197">
        <v>47</v>
      </c>
      <c r="H197" t="s">
        <v>2007</v>
      </c>
      <c r="I197" t="s">
        <v>2218</v>
      </c>
    </row>
    <row r="198" spans="1:9" x14ac:dyDescent="0.25">
      <c r="A198" t="s">
        <v>828</v>
      </c>
      <c r="B198" t="s">
        <v>2219</v>
      </c>
      <c r="C198" t="s">
        <v>2217</v>
      </c>
      <c r="D198" t="s">
        <v>2217</v>
      </c>
      <c r="E198" t="s">
        <v>2000</v>
      </c>
      <c r="F198" t="s">
        <v>2016</v>
      </c>
      <c r="G198">
        <v>47</v>
      </c>
      <c r="H198" t="s">
        <v>2007</v>
      </c>
      <c r="I198" t="s">
        <v>2218</v>
      </c>
    </row>
    <row r="199" spans="1:9" x14ac:dyDescent="0.25">
      <c r="A199" t="s">
        <v>852</v>
      </c>
      <c r="B199" t="s">
        <v>2220</v>
      </c>
      <c r="C199" t="s">
        <v>2217</v>
      </c>
      <c r="D199" t="s">
        <v>2217</v>
      </c>
      <c r="E199" t="s">
        <v>2000</v>
      </c>
      <c r="F199" t="s">
        <v>2016</v>
      </c>
      <c r="G199">
        <v>47</v>
      </c>
      <c r="H199" t="s">
        <v>2007</v>
      </c>
      <c r="I199" t="s">
        <v>2218</v>
      </c>
    </row>
    <row r="200" spans="1:9" x14ac:dyDescent="0.25">
      <c r="A200" t="s">
        <v>878</v>
      </c>
      <c r="B200" t="s">
        <v>2221</v>
      </c>
      <c r="C200" t="s">
        <v>2217</v>
      </c>
      <c r="D200" t="s">
        <v>2217</v>
      </c>
      <c r="E200" t="s">
        <v>2000</v>
      </c>
      <c r="F200" t="s">
        <v>2016</v>
      </c>
      <c r="G200">
        <v>47</v>
      </c>
      <c r="H200" t="s">
        <v>2007</v>
      </c>
      <c r="I200" t="s">
        <v>2218</v>
      </c>
    </row>
    <row r="201" spans="1:9" x14ac:dyDescent="0.25">
      <c r="A201" t="s">
        <v>894</v>
      </c>
      <c r="B201" t="s">
        <v>2222</v>
      </c>
      <c r="C201" t="s">
        <v>2217</v>
      </c>
      <c r="D201" t="s">
        <v>2217</v>
      </c>
      <c r="E201" t="s">
        <v>2000</v>
      </c>
      <c r="F201" t="s">
        <v>2016</v>
      </c>
      <c r="G201">
        <v>47</v>
      </c>
      <c r="H201" t="s">
        <v>2007</v>
      </c>
      <c r="I201" t="s">
        <v>2218</v>
      </c>
    </row>
    <row r="202" spans="1:9" x14ac:dyDescent="0.25">
      <c r="A202" t="s">
        <v>898</v>
      </c>
      <c r="B202" t="s">
        <v>2223</v>
      </c>
      <c r="C202" t="s">
        <v>2217</v>
      </c>
      <c r="D202" t="s">
        <v>2217</v>
      </c>
      <c r="E202" t="s">
        <v>2000</v>
      </c>
      <c r="F202" t="s">
        <v>2016</v>
      </c>
      <c r="G202">
        <v>47</v>
      </c>
      <c r="H202" t="s">
        <v>2007</v>
      </c>
      <c r="I202" t="s">
        <v>2218</v>
      </c>
    </row>
    <row r="203" spans="1:9" x14ac:dyDescent="0.25">
      <c r="A203" t="s">
        <v>902</v>
      </c>
      <c r="B203" t="s">
        <v>2224</v>
      </c>
      <c r="C203" t="s">
        <v>2217</v>
      </c>
      <c r="D203" t="s">
        <v>2217</v>
      </c>
      <c r="E203" t="s">
        <v>2000</v>
      </c>
      <c r="F203" t="s">
        <v>2016</v>
      </c>
      <c r="G203">
        <v>47</v>
      </c>
      <c r="H203" t="s">
        <v>2007</v>
      </c>
      <c r="I203" t="s">
        <v>2218</v>
      </c>
    </row>
    <row r="204" spans="1:9" x14ac:dyDescent="0.25">
      <c r="A204" t="s">
        <v>906</v>
      </c>
      <c r="B204" t="s">
        <v>2225</v>
      </c>
      <c r="C204" t="s">
        <v>2217</v>
      </c>
      <c r="D204" t="s">
        <v>2217</v>
      </c>
      <c r="E204" t="s">
        <v>2000</v>
      </c>
      <c r="F204" t="s">
        <v>2016</v>
      </c>
      <c r="G204">
        <v>47</v>
      </c>
      <c r="H204" t="s">
        <v>2007</v>
      </c>
      <c r="I204" t="s">
        <v>2218</v>
      </c>
    </row>
    <row r="205" spans="1:9" x14ac:dyDescent="0.25">
      <c r="A205" t="s">
        <v>912</v>
      </c>
      <c r="B205" t="s">
        <v>2226</v>
      </c>
      <c r="C205" t="s">
        <v>2217</v>
      </c>
      <c r="D205" t="s">
        <v>2217</v>
      </c>
      <c r="E205" t="s">
        <v>2000</v>
      </c>
      <c r="F205" t="s">
        <v>2016</v>
      </c>
      <c r="G205">
        <v>47</v>
      </c>
      <c r="H205" t="s">
        <v>2007</v>
      </c>
      <c r="I205" t="s">
        <v>2218</v>
      </c>
    </row>
    <row r="206" spans="1:9" x14ac:dyDescent="0.25">
      <c r="A206" t="s">
        <v>533</v>
      </c>
      <c r="B206" t="s">
        <v>2227</v>
      </c>
      <c r="C206" t="s">
        <v>2217</v>
      </c>
      <c r="D206" t="s">
        <v>2217</v>
      </c>
      <c r="E206" t="s">
        <v>2000</v>
      </c>
      <c r="F206" t="s">
        <v>2016</v>
      </c>
      <c r="G206">
        <v>47</v>
      </c>
      <c r="H206" t="s">
        <v>2007</v>
      </c>
      <c r="I206" t="s">
        <v>2228</v>
      </c>
    </row>
    <row r="207" spans="1:9" x14ac:dyDescent="0.25">
      <c r="A207" t="s">
        <v>803</v>
      </c>
      <c r="B207" t="s">
        <v>2229</v>
      </c>
      <c r="C207" t="s">
        <v>2217</v>
      </c>
      <c r="D207" t="s">
        <v>2217</v>
      </c>
      <c r="E207" t="s">
        <v>2000</v>
      </c>
      <c r="F207" t="s">
        <v>2016</v>
      </c>
      <c r="G207">
        <v>47</v>
      </c>
      <c r="H207" t="s">
        <v>2007</v>
      </c>
      <c r="I207" t="s">
        <v>2228</v>
      </c>
    </row>
    <row r="208" spans="1:9" x14ac:dyDescent="0.25">
      <c r="A208" t="s">
        <v>812</v>
      </c>
      <c r="B208" t="s">
        <v>2230</v>
      </c>
      <c r="C208" t="s">
        <v>2217</v>
      </c>
      <c r="D208" t="s">
        <v>2217</v>
      </c>
      <c r="E208" t="s">
        <v>2000</v>
      </c>
      <c r="F208" t="s">
        <v>2016</v>
      </c>
      <c r="G208">
        <v>47</v>
      </c>
      <c r="H208" t="s">
        <v>2007</v>
      </c>
      <c r="I208" t="s">
        <v>2228</v>
      </c>
    </row>
    <row r="209" spans="1:9" x14ac:dyDescent="0.25">
      <c r="A209" t="s">
        <v>816</v>
      </c>
      <c r="B209" t="s">
        <v>2231</v>
      </c>
      <c r="C209" t="s">
        <v>2217</v>
      </c>
      <c r="D209" t="s">
        <v>2217</v>
      </c>
      <c r="E209" t="s">
        <v>2000</v>
      </c>
      <c r="F209" t="s">
        <v>2016</v>
      </c>
      <c r="G209">
        <v>47</v>
      </c>
      <c r="H209" t="s">
        <v>2007</v>
      </c>
      <c r="I209" t="s">
        <v>2228</v>
      </c>
    </row>
    <row r="210" spans="1:9" x14ac:dyDescent="0.25">
      <c r="A210" t="s">
        <v>820</v>
      </c>
      <c r="B210" t="s">
        <v>2232</v>
      </c>
      <c r="C210" t="s">
        <v>2217</v>
      </c>
      <c r="D210" t="s">
        <v>2217</v>
      </c>
      <c r="E210" t="s">
        <v>2000</v>
      </c>
      <c r="F210" t="s">
        <v>2016</v>
      </c>
      <c r="G210">
        <v>47</v>
      </c>
      <c r="H210" t="s">
        <v>2007</v>
      </c>
      <c r="I210" t="s">
        <v>2228</v>
      </c>
    </row>
    <row r="211" spans="1:9" x14ac:dyDescent="0.25">
      <c r="A211" t="s">
        <v>824</v>
      </c>
      <c r="B211" t="s">
        <v>2233</v>
      </c>
      <c r="C211" t="s">
        <v>2217</v>
      </c>
      <c r="D211" t="s">
        <v>2217</v>
      </c>
      <c r="E211" t="s">
        <v>2000</v>
      </c>
      <c r="F211" t="s">
        <v>2016</v>
      </c>
      <c r="G211">
        <v>47</v>
      </c>
      <c r="H211" t="s">
        <v>2007</v>
      </c>
      <c r="I211" t="s">
        <v>2228</v>
      </c>
    </row>
    <row r="212" spans="1:9" x14ac:dyDescent="0.25">
      <c r="A212" t="s">
        <v>832</v>
      </c>
      <c r="B212" t="s">
        <v>2234</v>
      </c>
      <c r="C212" t="s">
        <v>2217</v>
      </c>
      <c r="D212" t="s">
        <v>2217</v>
      </c>
      <c r="E212" t="s">
        <v>2000</v>
      </c>
      <c r="F212" t="s">
        <v>2016</v>
      </c>
      <c r="G212">
        <v>47</v>
      </c>
      <c r="H212" t="s">
        <v>2007</v>
      </c>
      <c r="I212" t="s">
        <v>2228</v>
      </c>
    </row>
    <row r="213" spans="1:9" x14ac:dyDescent="0.25">
      <c r="A213" t="s">
        <v>836</v>
      </c>
      <c r="B213" t="s">
        <v>2235</v>
      </c>
      <c r="C213" t="s">
        <v>2217</v>
      </c>
      <c r="D213" t="s">
        <v>2217</v>
      </c>
      <c r="E213" t="s">
        <v>2000</v>
      </c>
      <c r="F213" t="s">
        <v>2016</v>
      </c>
      <c r="G213">
        <v>47</v>
      </c>
      <c r="H213" t="s">
        <v>2007</v>
      </c>
      <c r="I213" t="s">
        <v>2228</v>
      </c>
    </row>
    <row r="214" spans="1:9" x14ac:dyDescent="0.25">
      <c r="A214" t="s">
        <v>840</v>
      </c>
      <c r="B214" t="s">
        <v>2236</v>
      </c>
      <c r="C214" t="s">
        <v>2217</v>
      </c>
      <c r="D214" t="s">
        <v>2217</v>
      </c>
      <c r="E214" t="s">
        <v>2000</v>
      </c>
      <c r="F214" t="s">
        <v>2016</v>
      </c>
      <c r="G214">
        <v>47</v>
      </c>
      <c r="H214" t="s">
        <v>2007</v>
      </c>
      <c r="I214" t="s">
        <v>2228</v>
      </c>
    </row>
    <row r="215" spans="1:9" x14ac:dyDescent="0.25">
      <c r="A215" t="s">
        <v>844</v>
      </c>
      <c r="B215" t="s">
        <v>2237</v>
      </c>
      <c r="C215" t="s">
        <v>2217</v>
      </c>
      <c r="D215" t="s">
        <v>2217</v>
      </c>
      <c r="E215" t="s">
        <v>2000</v>
      </c>
      <c r="F215" t="s">
        <v>2016</v>
      </c>
      <c r="G215">
        <v>47</v>
      </c>
      <c r="H215" t="s">
        <v>2007</v>
      </c>
      <c r="I215" t="s">
        <v>2228</v>
      </c>
    </row>
    <row r="216" spans="1:9" x14ac:dyDescent="0.25">
      <c r="A216" t="s">
        <v>848</v>
      </c>
      <c r="B216" t="s">
        <v>2238</v>
      </c>
      <c r="C216" t="s">
        <v>2217</v>
      </c>
      <c r="D216" t="s">
        <v>2217</v>
      </c>
      <c r="E216" t="s">
        <v>2000</v>
      </c>
      <c r="F216" t="s">
        <v>2016</v>
      </c>
      <c r="G216">
        <v>47</v>
      </c>
      <c r="H216" t="s">
        <v>2007</v>
      </c>
      <c r="I216" t="s">
        <v>2228</v>
      </c>
    </row>
    <row r="217" spans="1:9" x14ac:dyDescent="0.25">
      <c r="A217" t="s">
        <v>858</v>
      </c>
      <c r="B217" t="s">
        <v>2239</v>
      </c>
      <c r="C217" t="s">
        <v>2217</v>
      </c>
      <c r="D217" t="s">
        <v>2217</v>
      </c>
      <c r="E217" t="s">
        <v>2000</v>
      </c>
      <c r="F217" t="s">
        <v>2016</v>
      </c>
      <c r="G217">
        <v>47</v>
      </c>
      <c r="H217" t="s">
        <v>2007</v>
      </c>
      <c r="I217" t="s">
        <v>2228</v>
      </c>
    </row>
    <row r="218" spans="1:9" x14ac:dyDescent="0.25">
      <c r="A218" t="s">
        <v>862</v>
      </c>
      <c r="B218" t="s">
        <v>2240</v>
      </c>
      <c r="C218" t="s">
        <v>2217</v>
      </c>
      <c r="D218" t="s">
        <v>2217</v>
      </c>
      <c r="E218" t="s">
        <v>2000</v>
      </c>
      <c r="F218" t="s">
        <v>2016</v>
      </c>
      <c r="G218">
        <v>47</v>
      </c>
      <c r="H218" t="s">
        <v>2007</v>
      </c>
      <c r="I218" t="s">
        <v>2228</v>
      </c>
    </row>
    <row r="219" spans="1:9" x14ac:dyDescent="0.25">
      <c r="A219" t="s">
        <v>866</v>
      </c>
      <c r="B219" t="s">
        <v>2241</v>
      </c>
      <c r="C219" t="s">
        <v>2217</v>
      </c>
      <c r="D219" t="s">
        <v>2217</v>
      </c>
      <c r="E219" t="s">
        <v>2000</v>
      </c>
      <c r="F219" t="s">
        <v>2016</v>
      </c>
      <c r="G219">
        <v>47</v>
      </c>
      <c r="H219" t="s">
        <v>2007</v>
      </c>
      <c r="I219" t="s">
        <v>2228</v>
      </c>
    </row>
    <row r="220" spans="1:9" x14ac:dyDescent="0.25">
      <c r="A220" t="s">
        <v>870</v>
      </c>
      <c r="B220" t="s">
        <v>2242</v>
      </c>
      <c r="C220" t="s">
        <v>2217</v>
      </c>
      <c r="D220" t="s">
        <v>2217</v>
      </c>
      <c r="E220" t="s">
        <v>2000</v>
      </c>
      <c r="F220" t="s">
        <v>2016</v>
      </c>
      <c r="G220">
        <v>47</v>
      </c>
      <c r="H220" t="s">
        <v>2007</v>
      </c>
      <c r="I220" t="s">
        <v>2228</v>
      </c>
    </row>
    <row r="221" spans="1:9" x14ac:dyDescent="0.25">
      <c r="A221" t="s">
        <v>874</v>
      </c>
      <c r="B221" t="s">
        <v>2243</v>
      </c>
      <c r="C221" t="s">
        <v>2217</v>
      </c>
      <c r="D221" t="s">
        <v>2217</v>
      </c>
      <c r="E221" t="s">
        <v>2000</v>
      </c>
      <c r="F221" t="s">
        <v>2016</v>
      </c>
      <c r="G221">
        <v>47</v>
      </c>
      <c r="H221" t="s">
        <v>2007</v>
      </c>
      <c r="I221" t="s">
        <v>2228</v>
      </c>
    </row>
    <row r="222" spans="1:9" x14ac:dyDescent="0.25">
      <c r="A222" t="s">
        <v>882</v>
      </c>
      <c r="B222" t="s">
        <v>2244</v>
      </c>
      <c r="C222" t="s">
        <v>2217</v>
      </c>
      <c r="D222" t="s">
        <v>2217</v>
      </c>
      <c r="E222" t="s">
        <v>2000</v>
      </c>
      <c r="F222" t="s">
        <v>2016</v>
      </c>
      <c r="G222">
        <v>47</v>
      </c>
      <c r="H222" t="s">
        <v>2007</v>
      </c>
      <c r="I222" t="s">
        <v>2228</v>
      </c>
    </row>
    <row r="223" spans="1:9" x14ac:dyDescent="0.25">
      <c r="A223" t="s">
        <v>886</v>
      </c>
      <c r="B223" t="s">
        <v>2245</v>
      </c>
      <c r="C223" t="s">
        <v>2217</v>
      </c>
      <c r="D223" t="s">
        <v>2217</v>
      </c>
      <c r="E223" t="s">
        <v>2000</v>
      </c>
      <c r="F223" t="s">
        <v>2016</v>
      </c>
      <c r="G223">
        <v>47</v>
      </c>
      <c r="H223" t="s">
        <v>2007</v>
      </c>
      <c r="I223" t="s">
        <v>2228</v>
      </c>
    </row>
    <row r="224" spans="1:9" x14ac:dyDescent="0.25">
      <c r="A224" t="s">
        <v>890</v>
      </c>
      <c r="B224" t="s">
        <v>2246</v>
      </c>
      <c r="C224" t="s">
        <v>2217</v>
      </c>
      <c r="D224" t="s">
        <v>2217</v>
      </c>
      <c r="E224" t="s">
        <v>2000</v>
      </c>
      <c r="F224" t="s">
        <v>2016</v>
      </c>
      <c r="G224">
        <v>47</v>
      </c>
      <c r="H224" t="s">
        <v>2007</v>
      </c>
      <c r="I224" t="s">
        <v>2228</v>
      </c>
    </row>
    <row r="225" spans="1:9" x14ac:dyDescent="0.25">
      <c r="A225" t="s">
        <v>916</v>
      </c>
      <c r="B225" t="s">
        <v>2247</v>
      </c>
      <c r="C225" t="s">
        <v>2217</v>
      </c>
      <c r="D225" t="s">
        <v>2217</v>
      </c>
      <c r="E225" t="s">
        <v>2000</v>
      </c>
      <c r="F225" t="s">
        <v>2016</v>
      </c>
      <c r="G225">
        <v>47</v>
      </c>
      <c r="H225" t="s">
        <v>2007</v>
      </c>
      <c r="I225" t="s">
        <v>2228</v>
      </c>
    </row>
    <row r="226" spans="1:9" x14ac:dyDescent="0.25">
      <c r="A226" t="s">
        <v>920</v>
      </c>
      <c r="B226" t="s">
        <v>2248</v>
      </c>
      <c r="C226" t="s">
        <v>2217</v>
      </c>
      <c r="D226" t="s">
        <v>2217</v>
      </c>
      <c r="E226" t="s">
        <v>2000</v>
      </c>
      <c r="F226" t="s">
        <v>2016</v>
      </c>
      <c r="G226">
        <v>47</v>
      </c>
      <c r="H226" t="s">
        <v>2007</v>
      </c>
      <c r="I226" t="s">
        <v>2228</v>
      </c>
    </row>
    <row r="227" spans="1:9" x14ac:dyDescent="0.25">
      <c r="A227" t="s">
        <v>925</v>
      </c>
      <c r="B227" t="s">
        <v>2249</v>
      </c>
      <c r="C227" t="s">
        <v>2217</v>
      </c>
      <c r="D227" t="s">
        <v>2217</v>
      </c>
      <c r="E227" t="s">
        <v>2000</v>
      </c>
      <c r="F227" t="s">
        <v>2016</v>
      </c>
      <c r="G227">
        <v>47</v>
      </c>
      <c r="H227" t="s">
        <v>2007</v>
      </c>
      <c r="I227" t="s">
        <v>2228</v>
      </c>
    </row>
    <row r="228" spans="1:9" x14ac:dyDescent="0.25">
      <c r="A228" t="s">
        <v>929</v>
      </c>
      <c r="B228" t="s">
        <v>2250</v>
      </c>
      <c r="C228" t="s">
        <v>2217</v>
      </c>
      <c r="D228" t="s">
        <v>2217</v>
      </c>
      <c r="E228" t="s">
        <v>2000</v>
      </c>
      <c r="F228" t="s">
        <v>2016</v>
      </c>
      <c r="G228">
        <v>47</v>
      </c>
      <c r="H228" t="s">
        <v>2007</v>
      </c>
      <c r="I228" t="s">
        <v>2228</v>
      </c>
    </row>
    <row r="229" spans="1:9" x14ac:dyDescent="0.25">
      <c r="A229" t="s">
        <v>933</v>
      </c>
      <c r="B229" t="s">
        <v>2251</v>
      </c>
      <c r="C229" t="s">
        <v>2217</v>
      </c>
      <c r="D229" t="s">
        <v>2217</v>
      </c>
      <c r="E229" t="s">
        <v>2000</v>
      </c>
      <c r="F229" t="s">
        <v>2016</v>
      </c>
      <c r="G229">
        <v>47</v>
      </c>
      <c r="H229" t="s">
        <v>2007</v>
      </c>
      <c r="I229" t="s">
        <v>2228</v>
      </c>
    </row>
    <row r="230" spans="1:9" x14ac:dyDescent="0.25">
      <c r="A230" t="s">
        <v>937</v>
      </c>
      <c r="B230" t="s">
        <v>2252</v>
      </c>
      <c r="C230" t="s">
        <v>2217</v>
      </c>
      <c r="D230" t="s">
        <v>2217</v>
      </c>
      <c r="E230" t="s">
        <v>2000</v>
      </c>
      <c r="F230" t="s">
        <v>2016</v>
      </c>
      <c r="G230">
        <v>47</v>
      </c>
      <c r="H230" t="s">
        <v>2007</v>
      </c>
      <c r="I230" t="s">
        <v>2228</v>
      </c>
    </row>
    <row r="231" spans="1:9" x14ac:dyDescent="0.25">
      <c r="A231" t="s">
        <v>941</v>
      </c>
      <c r="B231" t="s">
        <v>2253</v>
      </c>
      <c r="C231" t="s">
        <v>2217</v>
      </c>
      <c r="D231" t="s">
        <v>2217</v>
      </c>
      <c r="E231" t="s">
        <v>2000</v>
      </c>
      <c r="F231" t="s">
        <v>2016</v>
      </c>
      <c r="G231">
        <v>47</v>
      </c>
      <c r="H231" t="s">
        <v>2007</v>
      </c>
      <c r="I231" t="s">
        <v>2228</v>
      </c>
    </row>
    <row r="232" spans="1:9" x14ac:dyDescent="0.25">
      <c r="A232" t="s">
        <v>1968</v>
      </c>
      <c r="B232" t="s">
        <v>2254</v>
      </c>
      <c r="C232" t="s">
        <v>2217</v>
      </c>
      <c r="D232" t="s">
        <v>2217</v>
      </c>
      <c r="E232" t="s">
        <v>2000</v>
      </c>
      <c r="F232" t="s">
        <v>2016</v>
      </c>
      <c r="G232">
        <v>47</v>
      </c>
      <c r="H232" t="s">
        <v>2007</v>
      </c>
      <c r="I232" t="s">
        <v>2228</v>
      </c>
    </row>
    <row r="233" spans="1:9" x14ac:dyDescent="0.25">
      <c r="A233" t="s">
        <v>945</v>
      </c>
      <c r="B233" t="s">
        <v>2255</v>
      </c>
      <c r="C233" t="s">
        <v>2217</v>
      </c>
      <c r="D233" t="s">
        <v>2217</v>
      </c>
      <c r="E233" t="s">
        <v>2000</v>
      </c>
      <c r="F233" t="s">
        <v>2016</v>
      </c>
      <c r="G233">
        <v>47</v>
      </c>
      <c r="H233" t="s">
        <v>2007</v>
      </c>
      <c r="I233" t="s">
        <v>2228</v>
      </c>
    </row>
    <row r="234" spans="1:9" x14ac:dyDescent="0.25">
      <c r="A234" t="s">
        <v>949</v>
      </c>
      <c r="B234" t="s">
        <v>2256</v>
      </c>
      <c r="C234" t="s">
        <v>2217</v>
      </c>
      <c r="D234" t="s">
        <v>2217</v>
      </c>
      <c r="E234" t="s">
        <v>2000</v>
      </c>
      <c r="F234" t="s">
        <v>2016</v>
      </c>
      <c r="G234">
        <v>47</v>
      </c>
      <c r="H234" t="s">
        <v>2007</v>
      </c>
      <c r="I234" t="s">
        <v>2228</v>
      </c>
    </row>
    <row r="235" spans="1:9" x14ac:dyDescent="0.25">
      <c r="A235" t="s">
        <v>953</v>
      </c>
      <c r="B235" t="s">
        <v>2257</v>
      </c>
      <c r="C235" t="s">
        <v>2217</v>
      </c>
      <c r="D235" t="s">
        <v>2217</v>
      </c>
      <c r="E235" t="s">
        <v>2000</v>
      </c>
      <c r="F235" t="s">
        <v>2016</v>
      </c>
      <c r="G235">
        <v>47</v>
      </c>
      <c r="H235" t="s">
        <v>2007</v>
      </c>
      <c r="I235" t="s">
        <v>2228</v>
      </c>
    </row>
    <row r="236" spans="1:9" x14ac:dyDescent="0.25">
      <c r="A236" t="s">
        <v>955</v>
      </c>
      <c r="B236" t="s">
        <v>2258</v>
      </c>
      <c r="C236" t="s">
        <v>2217</v>
      </c>
      <c r="D236" t="s">
        <v>2217</v>
      </c>
      <c r="E236" t="s">
        <v>2000</v>
      </c>
      <c r="F236" t="s">
        <v>2016</v>
      </c>
      <c r="G236">
        <v>47</v>
      </c>
      <c r="H236" t="s">
        <v>2007</v>
      </c>
      <c r="I236" t="s">
        <v>2228</v>
      </c>
    </row>
    <row r="237" spans="1:9" x14ac:dyDescent="0.25">
      <c r="A237" t="s">
        <v>1781</v>
      </c>
      <c r="B237" t="s">
        <v>2259</v>
      </c>
      <c r="C237" t="s">
        <v>2217</v>
      </c>
      <c r="D237" t="s">
        <v>2217</v>
      </c>
      <c r="E237" t="s">
        <v>2000</v>
      </c>
      <c r="F237" t="s">
        <v>2016</v>
      </c>
      <c r="G237">
        <v>47</v>
      </c>
      <c r="H237" t="s">
        <v>2007</v>
      </c>
      <c r="I237" t="s">
        <v>2228</v>
      </c>
    </row>
    <row r="238" spans="1:9" x14ac:dyDescent="0.25">
      <c r="A238" t="s">
        <v>1785</v>
      </c>
      <c r="B238" t="s">
        <v>2260</v>
      </c>
      <c r="C238" t="s">
        <v>2217</v>
      </c>
      <c r="D238" t="s">
        <v>2217</v>
      </c>
      <c r="E238" t="s">
        <v>2000</v>
      </c>
      <c r="F238" t="s">
        <v>2016</v>
      </c>
      <c r="G238">
        <v>47</v>
      </c>
      <c r="H238" t="s">
        <v>2007</v>
      </c>
      <c r="I238" t="s">
        <v>2228</v>
      </c>
    </row>
    <row r="239" spans="1:9" x14ac:dyDescent="0.25">
      <c r="A239" t="s">
        <v>976</v>
      </c>
      <c r="B239" t="s">
        <v>2261</v>
      </c>
      <c r="C239" t="s">
        <v>2262</v>
      </c>
      <c r="D239" t="s">
        <v>2262</v>
      </c>
      <c r="E239" t="s">
        <v>2000</v>
      </c>
      <c r="F239" t="s">
        <v>2016</v>
      </c>
      <c r="G239">
        <v>47</v>
      </c>
      <c r="H239" t="s">
        <v>2007</v>
      </c>
      <c r="I239" t="s">
        <v>2228</v>
      </c>
    </row>
    <row r="240" spans="1:9" x14ac:dyDescent="0.25">
      <c r="A240" t="s">
        <v>981</v>
      </c>
      <c r="B240" t="s">
        <v>2263</v>
      </c>
      <c r="C240" t="s">
        <v>2262</v>
      </c>
      <c r="D240" t="s">
        <v>2262</v>
      </c>
      <c r="E240" t="s">
        <v>2000</v>
      </c>
      <c r="F240" t="s">
        <v>2016</v>
      </c>
      <c r="G240">
        <v>47</v>
      </c>
      <c r="H240" t="s">
        <v>2007</v>
      </c>
      <c r="I240" t="s">
        <v>2228</v>
      </c>
    </row>
    <row r="241" spans="1:9" x14ac:dyDescent="0.25">
      <c r="A241" t="s">
        <v>1076</v>
      </c>
      <c r="B241" t="s">
        <v>2264</v>
      </c>
      <c r="C241" t="s">
        <v>2262</v>
      </c>
      <c r="D241" t="s">
        <v>2262</v>
      </c>
      <c r="E241" t="s">
        <v>2000</v>
      </c>
      <c r="F241" t="s">
        <v>2016</v>
      </c>
      <c r="G241">
        <v>47</v>
      </c>
      <c r="H241" t="s">
        <v>2007</v>
      </c>
      <c r="I241" t="s">
        <v>2228</v>
      </c>
    </row>
    <row r="242" spans="1:9" x14ac:dyDescent="0.25">
      <c r="A242" t="s">
        <v>1178</v>
      </c>
      <c r="B242" t="s">
        <v>2265</v>
      </c>
      <c r="C242" t="s">
        <v>2262</v>
      </c>
      <c r="D242" t="s">
        <v>2262</v>
      </c>
      <c r="E242" t="s">
        <v>2000</v>
      </c>
      <c r="F242" t="s">
        <v>2016</v>
      </c>
      <c r="G242">
        <v>47</v>
      </c>
      <c r="H242" t="s">
        <v>2007</v>
      </c>
      <c r="I242" t="s">
        <v>2228</v>
      </c>
    </row>
    <row r="243" spans="1:9" x14ac:dyDescent="0.25">
      <c r="A243" t="s">
        <v>957</v>
      </c>
      <c r="B243" t="s">
        <v>2266</v>
      </c>
      <c r="C243" t="s">
        <v>2267</v>
      </c>
      <c r="D243" t="s">
        <v>2267</v>
      </c>
      <c r="E243" t="s">
        <v>2000</v>
      </c>
      <c r="F243" t="s">
        <v>2016</v>
      </c>
      <c r="G243">
        <v>47</v>
      </c>
      <c r="H243" t="s">
        <v>2007</v>
      </c>
      <c r="I243" t="s">
        <v>2268</v>
      </c>
    </row>
    <row r="244" spans="1:9" x14ac:dyDescent="0.25">
      <c r="A244" t="s">
        <v>963</v>
      </c>
      <c r="B244" t="s">
        <v>2269</v>
      </c>
      <c r="C244" t="s">
        <v>2267</v>
      </c>
      <c r="D244" t="s">
        <v>2267</v>
      </c>
      <c r="E244" t="s">
        <v>2000</v>
      </c>
      <c r="F244" t="s">
        <v>2016</v>
      </c>
      <c r="G244">
        <v>47</v>
      </c>
      <c r="H244" t="s">
        <v>2007</v>
      </c>
      <c r="I244" t="s">
        <v>2268</v>
      </c>
    </row>
    <row r="245" spans="1:9" x14ac:dyDescent="0.25">
      <c r="A245" t="s">
        <v>968</v>
      </c>
      <c r="B245" t="s">
        <v>2270</v>
      </c>
      <c r="C245" t="s">
        <v>2267</v>
      </c>
      <c r="D245" t="s">
        <v>2267</v>
      </c>
      <c r="E245" t="s">
        <v>2000</v>
      </c>
      <c r="F245" t="s">
        <v>2016</v>
      </c>
      <c r="G245">
        <v>47</v>
      </c>
      <c r="H245" t="s">
        <v>2007</v>
      </c>
      <c r="I245" t="s">
        <v>2268</v>
      </c>
    </row>
    <row r="246" spans="1:9" x14ac:dyDescent="0.25">
      <c r="A246" t="s">
        <v>971</v>
      </c>
      <c r="B246" t="s">
        <v>2271</v>
      </c>
      <c r="C246" t="s">
        <v>2267</v>
      </c>
      <c r="D246" t="s">
        <v>2267</v>
      </c>
      <c r="E246" t="s">
        <v>2000</v>
      </c>
      <c r="F246" t="s">
        <v>2016</v>
      </c>
      <c r="G246">
        <v>47</v>
      </c>
      <c r="H246" t="s">
        <v>2007</v>
      </c>
      <c r="I246" t="s">
        <v>2268</v>
      </c>
    </row>
    <row r="247" spans="1:9" x14ac:dyDescent="0.25">
      <c r="A247" t="s">
        <v>985</v>
      </c>
      <c r="B247" t="s">
        <v>2272</v>
      </c>
      <c r="C247" t="s">
        <v>2267</v>
      </c>
      <c r="D247" t="s">
        <v>2267</v>
      </c>
      <c r="E247" t="s">
        <v>2000</v>
      </c>
      <c r="F247" t="s">
        <v>2016</v>
      </c>
      <c r="G247">
        <v>47</v>
      </c>
      <c r="H247" t="s">
        <v>2007</v>
      </c>
      <c r="I247" t="s">
        <v>2268</v>
      </c>
    </row>
    <row r="248" spans="1:9" x14ac:dyDescent="0.25">
      <c r="A248" t="s">
        <v>990</v>
      </c>
      <c r="B248" t="s">
        <v>2273</v>
      </c>
      <c r="C248" t="s">
        <v>2267</v>
      </c>
      <c r="D248" t="s">
        <v>2267</v>
      </c>
      <c r="E248" t="s">
        <v>2000</v>
      </c>
      <c r="F248" t="s">
        <v>2016</v>
      </c>
      <c r="G248">
        <v>47</v>
      </c>
      <c r="H248" t="s">
        <v>2007</v>
      </c>
      <c r="I248" t="s">
        <v>2268</v>
      </c>
    </row>
    <row r="249" spans="1:9" x14ac:dyDescent="0.25">
      <c r="A249" t="s">
        <v>996</v>
      </c>
      <c r="B249" t="s">
        <v>2274</v>
      </c>
      <c r="C249" t="s">
        <v>2267</v>
      </c>
      <c r="D249" t="s">
        <v>2267</v>
      </c>
      <c r="E249" t="s">
        <v>2000</v>
      </c>
      <c r="F249" t="s">
        <v>2016</v>
      </c>
      <c r="G249">
        <v>47</v>
      </c>
      <c r="H249" t="s">
        <v>2007</v>
      </c>
      <c r="I249" t="s">
        <v>2268</v>
      </c>
    </row>
    <row r="250" spans="1:9" x14ac:dyDescent="0.25">
      <c r="A250" t="s">
        <v>1000</v>
      </c>
      <c r="B250" t="s">
        <v>2275</v>
      </c>
      <c r="C250" t="s">
        <v>2267</v>
      </c>
      <c r="D250" t="s">
        <v>2267</v>
      </c>
      <c r="E250" t="s">
        <v>2000</v>
      </c>
      <c r="F250" t="s">
        <v>2016</v>
      </c>
      <c r="G250">
        <v>47</v>
      </c>
      <c r="H250" t="s">
        <v>2007</v>
      </c>
      <c r="I250" t="s">
        <v>2268</v>
      </c>
    </row>
    <row r="251" spans="1:9" x14ac:dyDescent="0.25">
      <c r="A251" t="s">
        <v>1005</v>
      </c>
      <c r="B251" t="s">
        <v>2276</v>
      </c>
      <c r="C251" t="s">
        <v>2267</v>
      </c>
      <c r="D251" t="s">
        <v>2267</v>
      </c>
      <c r="E251" t="s">
        <v>2000</v>
      </c>
      <c r="F251" t="s">
        <v>2016</v>
      </c>
      <c r="G251">
        <v>47</v>
      </c>
      <c r="H251" t="s">
        <v>2007</v>
      </c>
      <c r="I251" t="s">
        <v>2268</v>
      </c>
    </row>
    <row r="252" spans="1:9" x14ac:dyDescent="0.25">
      <c r="A252" t="s">
        <v>1009</v>
      </c>
      <c r="B252" t="s">
        <v>2277</v>
      </c>
      <c r="C252" t="s">
        <v>2267</v>
      </c>
      <c r="D252" t="s">
        <v>2267</v>
      </c>
      <c r="E252" t="s">
        <v>2000</v>
      </c>
      <c r="F252" t="s">
        <v>2016</v>
      </c>
      <c r="G252">
        <v>47</v>
      </c>
      <c r="H252" t="s">
        <v>2007</v>
      </c>
      <c r="I252" t="s">
        <v>2268</v>
      </c>
    </row>
    <row r="253" spans="1:9" x14ac:dyDescent="0.25">
      <c r="A253" t="s">
        <v>1012</v>
      </c>
      <c r="B253" t="s">
        <v>2278</v>
      </c>
      <c r="C253" t="s">
        <v>2267</v>
      </c>
      <c r="D253" t="s">
        <v>2267</v>
      </c>
      <c r="E253" t="s">
        <v>2000</v>
      </c>
      <c r="F253" t="s">
        <v>2016</v>
      </c>
      <c r="G253">
        <v>47</v>
      </c>
      <c r="H253" t="s">
        <v>2007</v>
      </c>
      <c r="I253" t="s">
        <v>2268</v>
      </c>
    </row>
    <row r="254" spans="1:9" x14ac:dyDescent="0.25">
      <c r="A254" t="s">
        <v>1017</v>
      </c>
      <c r="B254" t="s">
        <v>2279</v>
      </c>
      <c r="C254" t="s">
        <v>2267</v>
      </c>
      <c r="D254" t="s">
        <v>2267</v>
      </c>
      <c r="E254" t="s">
        <v>2000</v>
      </c>
      <c r="F254" t="s">
        <v>2016</v>
      </c>
      <c r="G254">
        <v>47</v>
      </c>
      <c r="H254" t="s">
        <v>2007</v>
      </c>
      <c r="I254" t="s">
        <v>2268</v>
      </c>
    </row>
    <row r="255" spans="1:9" x14ac:dyDescent="0.25">
      <c r="A255" t="s">
        <v>1022</v>
      </c>
      <c r="B255" t="s">
        <v>2280</v>
      </c>
      <c r="C255" t="s">
        <v>2267</v>
      </c>
      <c r="D255" t="s">
        <v>2267</v>
      </c>
      <c r="E255" t="s">
        <v>2000</v>
      </c>
      <c r="F255" t="s">
        <v>2016</v>
      </c>
      <c r="G255">
        <v>47</v>
      </c>
      <c r="H255" t="s">
        <v>2007</v>
      </c>
      <c r="I255" t="s">
        <v>2268</v>
      </c>
    </row>
    <row r="256" spans="1:9" x14ac:dyDescent="0.25">
      <c r="A256" t="s">
        <v>1027</v>
      </c>
      <c r="B256" t="s">
        <v>2281</v>
      </c>
      <c r="C256" t="s">
        <v>2267</v>
      </c>
      <c r="D256" t="s">
        <v>2267</v>
      </c>
      <c r="E256" t="s">
        <v>2000</v>
      </c>
      <c r="F256" t="s">
        <v>2016</v>
      </c>
      <c r="G256">
        <v>47</v>
      </c>
      <c r="H256" t="s">
        <v>2007</v>
      </c>
      <c r="I256" t="s">
        <v>2268</v>
      </c>
    </row>
    <row r="257" spans="1:9" x14ac:dyDescent="0.25">
      <c r="A257" t="s">
        <v>1032</v>
      </c>
      <c r="B257" t="s">
        <v>2282</v>
      </c>
      <c r="C257" t="s">
        <v>2267</v>
      </c>
      <c r="D257" t="s">
        <v>2267</v>
      </c>
      <c r="E257" t="s">
        <v>2000</v>
      </c>
      <c r="F257" t="s">
        <v>2016</v>
      </c>
      <c r="G257">
        <v>47</v>
      </c>
      <c r="H257" t="s">
        <v>2007</v>
      </c>
      <c r="I257" t="s">
        <v>2268</v>
      </c>
    </row>
    <row r="258" spans="1:9" x14ac:dyDescent="0.25">
      <c r="A258" t="s">
        <v>1036</v>
      </c>
      <c r="B258" t="s">
        <v>2283</v>
      </c>
      <c r="C258" t="s">
        <v>2267</v>
      </c>
      <c r="D258" t="s">
        <v>2267</v>
      </c>
      <c r="E258" t="s">
        <v>2000</v>
      </c>
      <c r="F258" t="s">
        <v>2016</v>
      </c>
      <c r="G258">
        <v>47</v>
      </c>
      <c r="H258" t="s">
        <v>2007</v>
      </c>
      <c r="I258" t="s">
        <v>2268</v>
      </c>
    </row>
    <row r="259" spans="1:9" x14ac:dyDescent="0.25">
      <c r="A259" t="s">
        <v>1041</v>
      </c>
      <c r="B259" t="s">
        <v>2284</v>
      </c>
      <c r="C259" t="s">
        <v>2267</v>
      </c>
      <c r="D259" t="s">
        <v>2267</v>
      </c>
      <c r="E259" t="s">
        <v>2000</v>
      </c>
      <c r="F259" t="s">
        <v>2016</v>
      </c>
      <c r="G259">
        <v>47</v>
      </c>
      <c r="H259" t="s">
        <v>2007</v>
      </c>
      <c r="I259" t="s">
        <v>2268</v>
      </c>
    </row>
    <row r="260" spans="1:9" x14ac:dyDescent="0.25">
      <c r="A260" t="s">
        <v>1051</v>
      </c>
      <c r="B260" t="s">
        <v>2285</v>
      </c>
      <c r="C260" t="s">
        <v>2267</v>
      </c>
      <c r="D260" t="s">
        <v>2267</v>
      </c>
      <c r="E260" t="s">
        <v>2000</v>
      </c>
      <c r="F260" t="s">
        <v>2016</v>
      </c>
      <c r="G260">
        <v>47</v>
      </c>
      <c r="H260" t="s">
        <v>2007</v>
      </c>
      <c r="I260" t="s">
        <v>2268</v>
      </c>
    </row>
    <row r="261" spans="1:9" x14ac:dyDescent="0.25">
      <c r="A261" t="s">
        <v>1056</v>
      </c>
      <c r="B261" t="s">
        <v>2286</v>
      </c>
      <c r="C261" t="s">
        <v>2267</v>
      </c>
      <c r="D261" t="s">
        <v>2267</v>
      </c>
      <c r="E261" t="s">
        <v>2000</v>
      </c>
      <c r="F261" t="s">
        <v>2016</v>
      </c>
      <c r="G261">
        <v>47</v>
      </c>
      <c r="H261" t="s">
        <v>2007</v>
      </c>
      <c r="I261" t="s">
        <v>2268</v>
      </c>
    </row>
    <row r="262" spans="1:9" x14ac:dyDescent="0.25">
      <c r="A262" t="s">
        <v>1061</v>
      </c>
      <c r="B262" t="s">
        <v>2287</v>
      </c>
      <c r="C262" t="s">
        <v>2267</v>
      </c>
      <c r="D262" t="s">
        <v>2267</v>
      </c>
      <c r="E262" t="s">
        <v>2000</v>
      </c>
      <c r="F262" t="s">
        <v>2016</v>
      </c>
      <c r="G262">
        <v>47</v>
      </c>
      <c r="H262" t="s">
        <v>2007</v>
      </c>
      <c r="I262" t="s">
        <v>2268</v>
      </c>
    </row>
    <row r="263" spans="1:9" x14ac:dyDescent="0.25">
      <c r="A263" t="s">
        <v>1066</v>
      </c>
      <c r="B263" t="s">
        <v>2288</v>
      </c>
      <c r="C263" t="s">
        <v>2267</v>
      </c>
      <c r="D263" t="s">
        <v>2267</v>
      </c>
      <c r="E263" t="s">
        <v>2000</v>
      </c>
      <c r="F263" t="s">
        <v>2016</v>
      </c>
      <c r="G263">
        <v>47</v>
      </c>
      <c r="H263" t="s">
        <v>2007</v>
      </c>
      <c r="I263" t="s">
        <v>2268</v>
      </c>
    </row>
    <row r="264" spans="1:9" x14ac:dyDescent="0.25">
      <c r="A264" t="s">
        <v>1071</v>
      </c>
      <c r="B264" t="s">
        <v>2289</v>
      </c>
      <c r="C264" t="s">
        <v>2267</v>
      </c>
      <c r="D264" t="s">
        <v>2267</v>
      </c>
      <c r="E264" t="s">
        <v>2000</v>
      </c>
      <c r="F264" t="s">
        <v>2016</v>
      </c>
      <c r="G264">
        <v>47</v>
      </c>
      <c r="H264" t="s">
        <v>2007</v>
      </c>
      <c r="I264" t="s">
        <v>2268</v>
      </c>
    </row>
    <row r="265" spans="1:9" x14ac:dyDescent="0.25">
      <c r="A265" t="s">
        <v>1080</v>
      </c>
      <c r="B265" t="s">
        <v>2290</v>
      </c>
      <c r="C265" t="s">
        <v>2267</v>
      </c>
      <c r="D265" t="s">
        <v>2267</v>
      </c>
      <c r="E265" t="s">
        <v>2000</v>
      </c>
      <c r="F265" t="s">
        <v>2016</v>
      </c>
      <c r="G265">
        <v>47</v>
      </c>
      <c r="H265" t="s">
        <v>2007</v>
      </c>
      <c r="I265" t="s">
        <v>2268</v>
      </c>
    </row>
    <row r="266" spans="1:9" x14ac:dyDescent="0.25">
      <c r="A266" t="s">
        <v>1085</v>
      </c>
      <c r="B266" t="s">
        <v>2291</v>
      </c>
      <c r="C266" t="s">
        <v>2267</v>
      </c>
      <c r="D266" t="s">
        <v>2267</v>
      </c>
      <c r="E266" t="s">
        <v>2000</v>
      </c>
      <c r="F266" t="s">
        <v>2016</v>
      </c>
      <c r="G266">
        <v>47</v>
      </c>
      <c r="H266" t="s">
        <v>2007</v>
      </c>
      <c r="I266" t="s">
        <v>2268</v>
      </c>
    </row>
    <row r="267" spans="1:9" x14ac:dyDescent="0.25">
      <c r="A267" t="s">
        <v>1094</v>
      </c>
      <c r="B267" t="s">
        <v>2292</v>
      </c>
      <c r="C267" t="s">
        <v>2267</v>
      </c>
      <c r="D267" t="s">
        <v>2267</v>
      </c>
      <c r="E267" t="s">
        <v>2000</v>
      </c>
      <c r="F267" t="s">
        <v>2016</v>
      </c>
      <c r="G267">
        <v>47</v>
      </c>
      <c r="H267" t="s">
        <v>2007</v>
      </c>
      <c r="I267" t="s">
        <v>2268</v>
      </c>
    </row>
    <row r="268" spans="1:9" x14ac:dyDescent="0.25">
      <c r="A268" t="s">
        <v>1099</v>
      </c>
      <c r="B268" t="s">
        <v>2293</v>
      </c>
      <c r="C268" t="s">
        <v>2267</v>
      </c>
      <c r="D268" t="s">
        <v>2267</v>
      </c>
      <c r="E268" t="s">
        <v>2000</v>
      </c>
      <c r="F268" t="s">
        <v>2016</v>
      </c>
      <c r="G268">
        <v>47</v>
      </c>
      <c r="H268" t="s">
        <v>2007</v>
      </c>
      <c r="I268" t="s">
        <v>2268</v>
      </c>
    </row>
    <row r="269" spans="1:9" x14ac:dyDescent="0.25">
      <c r="A269" t="s">
        <v>1104</v>
      </c>
      <c r="B269" t="s">
        <v>2294</v>
      </c>
      <c r="C269" t="s">
        <v>2267</v>
      </c>
      <c r="D269" t="s">
        <v>2267</v>
      </c>
      <c r="E269" t="s">
        <v>2000</v>
      </c>
      <c r="F269" t="s">
        <v>2016</v>
      </c>
      <c r="G269">
        <v>47</v>
      </c>
      <c r="H269" t="s">
        <v>2007</v>
      </c>
      <c r="I269" t="s">
        <v>2268</v>
      </c>
    </row>
    <row r="270" spans="1:9" x14ac:dyDescent="0.25">
      <c r="A270" t="s">
        <v>1109</v>
      </c>
      <c r="B270" t="s">
        <v>2295</v>
      </c>
      <c r="C270" t="s">
        <v>2267</v>
      </c>
      <c r="D270" t="s">
        <v>2267</v>
      </c>
      <c r="E270" t="s">
        <v>2000</v>
      </c>
      <c r="F270" t="s">
        <v>2016</v>
      </c>
      <c r="G270">
        <v>47</v>
      </c>
      <c r="H270" t="s">
        <v>2007</v>
      </c>
      <c r="I270" t="s">
        <v>2268</v>
      </c>
    </row>
    <row r="271" spans="1:9" x14ac:dyDescent="0.25">
      <c r="A271" t="s">
        <v>1114</v>
      </c>
      <c r="B271" t="s">
        <v>2296</v>
      </c>
      <c r="C271" t="s">
        <v>2267</v>
      </c>
      <c r="D271" t="s">
        <v>2267</v>
      </c>
      <c r="E271" t="s">
        <v>2000</v>
      </c>
      <c r="F271" t="s">
        <v>2016</v>
      </c>
      <c r="G271">
        <v>47</v>
      </c>
      <c r="H271" t="s">
        <v>2007</v>
      </c>
      <c r="I271" t="s">
        <v>2268</v>
      </c>
    </row>
    <row r="272" spans="1:9" x14ac:dyDescent="0.25">
      <c r="A272" t="s">
        <v>1123</v>
      </c>
      <c r="B272" t="s">
        <v>2297</v>
      </c>
      <c r="C272" t="s">
        <v>2267</v>
      </c>
      <c r="D272" t="s">
        <v>2267</v>
      </c>
      <c r="E272" t="s">
        <v>2000</v>
      </c>
      <c r="F272" t="s">
        <v>2016</v>
      </c>
      <c r="G272">
        <v>47</v>
      </c>
      <c r="H272" t="s">
        <v>2007</v>
      </c>
      <c r="I272" t="s">
        <v>2268</v>
      </c>
    </row>
    <row r="273" spans="1:9" x14ac:dyDescent="0.25">
      <c r="A273" t="s">
        <v>1128</v>
      </c>
      <c r="B273" t="s">
        <v>2298</v>
      </c>
      <c r="C273" t="s">
        <v>2267</v>
      </c>
      <c r="D273" t="s">
        <v>2267</v>
      </c>
      <c r="E273" t="s">
        <v>2000</v>
      </c>
      <c r="F273" t="s">
        <v>2016</v>
      </c>
      <c r="G273">
        <v>47</v>
      </c>
      <c r="H273" t="s">
        <v>2007</v>
      </c>
      <c r="I273" t="s">
        <v>2268</v>
      </c>
    </row>
    <row r="274" spans="1:9" x14ac:dyDescent="0.25">
      <c r="A274" t="s">
        <v>1133</v>
      </c>
      <c r="B274" t="s">
        <v>2299</v>
      </c>
      <c r="C274" t="s">
        <v>2267</v>
      </c>
      <c r="D274" t="s">
        <v>2267</v>
      </c>
      <c r="E274" t="s">
        <v>2000</v>
      </c>
      <c r="F274" t="s">
        <v>2016</v>
      </c>
      <c r="G274">
        <v>47</v>
      </c>
      <c r="H274" t="s">
        <v>2007</v>
      </c>
      <c r="I274" t="s">
        <v>2268</v>
      </c>
    </row>
    <row r="275" spans="1:9" x14ac:dyDescent="0.25">
      <c r="A275" t="s">
        <v>1138</v>
      </c>
      <c r="B275" t="s">
        <v>2300</v>
      </c>
      <c r="C275" t="s">
        <v>2267</v>
      </c>
      <c r="D275" t="s">
        <v>2267</v>
      </c>
      <c r="E275" t="s">
        <v>2000</v>
      </c>
      <c r="F275" t="s">
        <v>2016</v>
      </c>
      <c r="G275">
        <v>47</v>
      </c>
      <c r="H275" t="s">
        <v>2007</v>
      </c>
      <c r="I275" t="s">
        <v>2268</v>
      </c>
    </row>
    <row r="276" spans="1:9" x14ac:dyDescent="0.25">
      <c r="A276" t="s">
        <v>1143</v>
      </c>
      <c r="B276" t="s">
        <v>2301</v>
      </c>
      <c r="C276" t="s">
        <v>2267</v>
      </c>
      <c r="D276" t="s">
        <v>2267</v>
      </c>
      <c r="E276" t="s">
        <v>2000</v>
      </c>
      <c r="F276" t="s">
        <v>2016</v>
      </c>
      <c r="G276">
        <v>47</v>
      </c>
      <c r="H276" t="s">
        <v>2007</v>
      </c>
      <c r="I276" t="s">
        <v>2268</v>
      </c>
    </row>
    <row r="277" spans="1:9" x14ac:dyDescent="0.25">
      <c r="A277" t="s">
        <v>1148</v>
      </c>
      <c r="B277" t="s">
        <v>2302</v>
      </c>
      <c r="C277" t="s">
        <v>2267</v>
      </c>
      <c r="D277" t="s">
        <v>2267</v>
      </c>
      <c r="E277" t="s">
        <v>2000</v>
      </c>
      <c r="F277" t="s">
        <v>2016</v>
      </c>
      <c r="G277">
        <v>47</v>
      </c>
      <c r="H277" t="s">
        <v>2007</v>
      </c>
      <c r="I277" t="s">
        <v>2268</v>
      </c>
    </row>
    <row r="278" spans="1:9" x14ac:dyDescent="0.25">
      <c r="A278" t="s">
        <v>1153</v>
      </c>
      <c r="B278" t="s">
        <v>2303</v>
      </c>
      <c r="C278" t="s">
        <v>2267</v>
      </c>
      <c r="D278" t="s">
        <v>2267</v>
      </c>
      <c r="E278" t="s">
        <v>2000</v>
      </c>
      <c r="F278" t="s">
        <v>2016</v>
      </c>
      <c r="G278">
        <v>47</v>
      </c>
      <c r="H278" t="s">
        <v>2007</v>
      </c>
      <c r="I278" t="s">
        <v>2268</v>
      </c>
    </row>
    <row r="279" spans="1:9" x14ac:dyDescent="0.25">
      <c r="A279" t="s">
        <v>1158</v>
      </c>
      <c r="B279" t="s">
        <v>2304</v>
      </c>
      <c r="C279" t="s">
        <v>2267</v>
      </c>
      <c r="D279" t="s">
        <v>2267</v>
      </c>
      <c r="E279" t="s">
        <v>2000</v>
      </c>
      <c r="F279" t="s">
        <v>2016</v>
      </c>
      <c r="G279">
        <v>47</v>
      </c>
      <c r="H279" t="s">
        <v>2007</v>
      </c>
      <c r="I279" t="s">
        <v>2268</v>
      </c>
    </row>
    <row r="280" spans="1:9" x14ac:dyDescent="0.25">
      <c r="A280" t="s">
        <v>1163</v>
      </c>
      <c r="B280" t="s">
        <v>2305</v>
      </c>
      <c r="C280" t="s">
        <v>2267</v>
      </c>
      <c r="D280" t="s">
        <v>2267</v>
      </c>
      <c r="E280" t="s">
        <v>2000</v>
      </c>
      <c r="F280" t="s">
        <v>2016</v>
      </c>
      <c r="G280">
        <v>47</v>
      </c>
      <c r="H280" t="s">
        <v>2007</v>
      </c>
      <c r="I280" t="s">
        <v>2268</v>
      </c>
    </row>
    <row r="281" spans="1:9" x14ac:dyDescent="0.25">
      <c r="A281" t="s">
        <v>1168</v>
      </c>
      <c r="B281" t="s">
        <v>2306</v>
      </c>
      <c r="C281" t="s">
        <v>2267</v>
      </c>
      <c r="D281" t="s">
        <v>2267</v>
      </c>
      <c r="E281" t="s">
        <v>2000</v>
      </c>
      <c r="F281" t="s">
        <v>2016</v>
      </c>
      <c r="G281">
        <v>47</v>
      </c>
      <c r="H281" t="s">
        <v>2007</v>
      </c>
      <c r="I281" t="s">
        <v>2268</v>
      </c>
    </row>
    <row r="282" spans="1:9" x14ac:dyDescent="0.25">
      <c r="A282" t="s">
        <v>1173</v>
      </c>
      <c r="B282" t="s">
        <v>2307</v>
      </c>
      <c r="C282" t="s">
        <v>2267</v>
      </c>
      <c r="D282" t="s">
        <v>2267</v>
      </c>
      <c r="E282" t="s">
        <v>2000</v>
      </c>
      <c r="F282" t="s">
        <v>2016</v>
      </c>
      <c r="G282">
        <v>47</v>
      </c>
      <c r="H282" t="s">
        <v>2007</v>
      </c>
      <c r="I282" t="s">
        <v>2268</v>
      </c>
    </row>
    <row r="283" spans="1:9" x14ac:dyDescent="0.25">
      <c r="A283" t="s">
        <v>1182</v>
      </c>
      <c r="B283" t="s">
        <v>2308</v>
      </c>
      <c r="C283" t="s">
        <v>2267</v>
      </c>
      <c r="D283" t="s">
        <v>2267</v>
      </c>
      <c r="E283" t="s">
        <v>2000</v>
      </c>
      <c r="F283" t="s">
        <v>2016</v>
      </c>
      <c r="G283">
        <v>47</v>
      </c>
      <c r="H283" t="s">
        <v>2007</v>
      </c>
      <c r="I283" t="s">
        <v>2268</v>
      </c>
    </row>
    <row r="284" spans="1:9" x14ac:dyDescent="0.25">
      <c r="A284" t="s">
        <v>1970</v>
      </c>
      <c r="B284" t="s">
        <v>2309</v>
      </c>
      <c r="C284" t="s">
        <v>2267</v>
      </c>
      <c r="D284" t="s">
        <v>2267</v>
      </c>
      <c r="E284" t="s">
        <v>2000</v>
      </c>
      <c r="F284" t="s">
        <v>2016</v>
      </c>
      <c r="G284">
        <v>47</v>
      </c>
      <c r="H284" t="s">
        <v>2007</v>
      </c>
      <c r="I284" t="s">
        <v>2268</v>
      </c>
    </row>
    <row r="285" spans="1:9" x14ac:dyDescent="0.25">
      <c r="A285" t="s">
        <v>1186</v>
      </c>
      <c r="B285" t="s">
        <v>2310</v>
      </c>
      <c r="C285" t="s">
        <v>2267</v>
      </c>
      <c r="D285" t="s">
        <v>2267</v>
      </c>
      <c r="E285" t="s">
        <v>2000</v>
      </c>
      <c r="F285" t="s">
        <v>2016</v>
      </c>
      <c r="G285">
        <v>47</v>
      </c>
      <c r="H285" t="s">
        <v>2007</v>
      </c>
      <c r="I285" t="s">
        <v>2268</v>
      </c>
    </row>
    <row r="286" spans="1:9" x14ac:dyDescent="0.25">
      <c r="A286" t="s">
        <v>1191</v>
      </c>
      <c r="B286" t="s">
        <v>2311</v>
      </c>
      <c r="C286" t="s">
        <v>2267</v>
      </c>
      <c r="D286" t="s">
        <v>2267</v>
      </c>
      <c r="E286" t="s">
        <v>2000</v>
      </c>
      <c r="F286" t="s">
        <v>2016</v>
      </c>
      <c r="G286">
        <v>47</v>
      </c>
      <c r="H286" t="s">
        <v>2007</v>
      </c>
      <c r="I286" t="s">
        <v>2268</v>
      </c>
    </row>
    <row r="287" spans="1:9" x14ac:dyDescent="0.25">
      <c r="A287" t="s">
        <v>1196</v>
      </c>
      <c r="B287" t="s">
        <v>2312</v>
      </c>
      <c r="C287" t="s">
        <v>2267</v>
      </c>
      <c r="D287" t="s">
        <v>2267</v>
      </c>
      <c r="E287" t="s">
        <v>2000</v>
      </c>
      <c r="F287" t="s">
        <v>2016</v>
      </c>
      <c r="G287">
        <v>47</v>
      </c>
      <c r="H287" t="s">
        <v>2007</v>
      </c>
      <c r="I287" t="s">
        <v>2268</v>
      </c>
    </row>
    <row r="288" spans="1:9" x14ac:dyDescent="0.25">
      <c r="A288" t="s">
        <v>1201</v>
      </c>
      <c r="B288" t="s">
        <v>2313</v>
      </c>
      <c r="C288" t="s">
        <v>2267</v>
      </c>
      <c r="D288" t="s">
        <v>2267</v>
      </c>
      <c r="E288" t="s">
        <v>2000</v>
      </c>
      <c r="F288" t="s">
        <v>2016</v>
      </c>
      <c r="G288">
        <v>47</v>
      </c>
      <c r="H288" t="s">
        <v>2007</v>
      </c>
      <c r="I288" t="s">
        <v>2268</v>
      </c>
    </row>
    <row r="289" spans="1:9" x14ac:dyDescent="0.25">
      <c r="A289" t="s">
        <v>1204</v>
      </c>
      <c r="B289" t="s">
        <v>2314</v>
      </c>
      <c r="C289" t="s">
        <v>2267</v>
      </c>
      <c r="D289" t="s">
        <v>2267</v>
      </c>
      <c r="E289" t="s">
        <v>2000</v>
      </c>
      <c r="F289" t="s">
        <v>2016</v>
      </c>
      <c r="G289">
        <v>47</v>
      </c>
      <c r="H289" t="s">
        <v>2007</v>
      </c>
      <c r="I289" t="s">
        <v>2268</v>
      </c>
    </row>
    <row r="290" spans="1:9" x14ac:dyDescent="0.25">
      <c r="A290" t="s">
        <v>1209</v>
      </c>
      <c r="B290" t="s">
        <v>2315</v>
      </c>
      <c r="C290" t="s">
        <v>2267</v>
      </c>
      <c r="D290" t="s">
        <v>2267</v>
      </c>
      <c r="E290" t="s">
        <v>2000</v>
      </c>
      <c r="F290" t="s">
        <v>2016</v>
      </c>
      <c r="G290">
        <v>47</v>
      </c>
      <c r="H290" t="s">
        <v>2007</v>
      </c>
      <c r="I290" t="s">
        <v>2268</v>
      </c>
    </row>
    <row r="291" spans="1:9" x14ac:dyDescent="0.25">
      <c r="A291" t="s">
        <v>1213</v>
      </c>
      <c r="B291" t="s">
        <v>2316</v>
      </c>
      <c r="C291" t="s">
        <v>2267</v>
      </c>
      <c r="D291" t="s">
        <v>2267</v>
      </c>
      <c r="E291" t="s">
        <v>2000</v>
      </c>
      <c r="F291" t="s">
        <v>2016</v>
      </c>
      <c r="G291">
        <v>47</v>
      </c>
      <c r="H291" t="s">
        <v>2007</v>
      </c>
      <c r="I291" t="s">
        <v>2268</v>
      </c>
    </row>
    <row r="292" spans="1:9" x14ac:dyDescent="0.25">
      <c r="A292" t="s">
        <v>1218</v>
      </c>
      <c r="B292" t="s">
        <v>2317</v>
      </c>
      <c r="C292" t="s">
        <v>2267</v>
      </c>
      <c r="D292" t="s">
        <v>2267</v>
      </c>
      <c r="E292" t="s">
        <v>2000</v>
      </c>
      <c r="F292" t="s">
        <v>2016</v>
      </c>
      <c r="G292">
        <v>47</v>
      </c>
      <c r="H292" t="s">
        <v>2007</v>
      </c>
      <c r="I292" t="s">
        <v>2268</v>
      </c>
    </row>
    <row r="293" spans="1:9" x14ac:dyDescent="0.25">
      <c r="A293" t="s">
        <v>1223</v>
      </c>
      <c r="B293" t="s">
        <v>2318</v>
      </c>
      <c r="C293" t="s">
        <v>2267</v>
      </c>
      <c r="D293" t="s">
        <v>2267</v>
      </c>
      <c r="E293" t="s">
        <v>2000</v>
      </c>
      <c r="F293" t="s">
        <v>2016</v>
      </c>
      <c r="G293">
        <v>47</v>
      </c>
      <c r="H293" t="s">
        <v>2007</v>
      </c>
      <c r="I293" t="s">
        <v>2268</v>
      </c>
    </row>
    <row r="294" spans="1:9" x14ac:dyDescent="0.25">
      <c r="A294" t="s">
        <v>1228</v>
      </c>
      <c r="B294" t="s">
        <v>2319</v>
      </c>
      <c r="C294" t="s">
        <v>2267</v>
      </c>
      <c r="D294" t="s">
        <v>2267</v>
      </c>
      <c r="E294" t="s">
        <v>2000</v>
      </c>
      <c r="F294" t="s">
        <v>2016</v>
      </c>
      <c r="G294">
        <v>47</v>
      </c>
      <c r="H294" t="s">
        <v>2007</v>
      </c>
      <c r="I294" t="s">
        <v>2268</v>
      </c>
    </row>
    <row r="295" spans="1:9" x14ac:dyDescent="0.25">
      <c r="A295" t="s">
        <v>1233</v>
      </c>
      <c r="B295" t="s">
        <v>2320</v>
      </c>
      <c r="C295" t="s">
        <v>2267</v>
      </c>
      <c r="D295" t="s">
        <v>2267</v>
      </c>
      <c r="E295" t="s">
        <v>2000</v>
      </c>
      <c r="F295" t="s">
        <v>2016</v>
      </c>
      <c r="G295">
        <v>47</v>
      </c>
      <c r="H295" t="s">
        <v>2007</v>
      </c>
      <c r="I295" t="s">
        <v>2268</v>
      </c>
    </row>
    <row r="296" spans="1:9" x14ac:dyDescent="0.25">
      <c r="A296" t="s">
        <v>1243</v>
      </c>
      <c r="B296" t="s">
        <v>2321</v>
      </c>
      <c r="C296" t="s">
        <v>2267</v>
      </c>
      <c r="D296" t="s">
        <v>2267</v>
      </c>
      <c r="E296" t="s">
        <v>2000</v>
      </c>
      <c r="F296" t="s">
        <v>2016</v>
      </c>
      <c r="G296">
        <v>47</v>
      </c>
      <c r="H296" t="s">
        <v>2007</v>
      </c>
      <c r="I296" t="s">
        <v>2268</v>
      </c>
    </row>
    <row r="297" spans="1:9" x14ac:dyDescent="0.25">
      <c r="A297" t="s">
        <v>1245</v>
      </c>
      <c r="B297" t="s">
        <v>2322</v>
      </c>
      <c r="C297" t="s">
        <v>2267</v>
      </c>
      <c r="D297" t="s">
        <v>2267</v>
      </c>
      <c r="E297" t="s">
        <v>2000</v>
      </c>
      <c r="F297" t="s">
        <v>2016</v>
      </c>
      <c r="G297">
        <v>47</v>
      </c>
      <c r="H297" t="s">
        <v>2007</v>
      </c>
      <c r="I297" t="s">
        <v>2268</v>
      </c>
    </row>
    <row r="298" spans="1:9" x14ac:dyDescent="0.25">
      <c r="A298" t="s">
        <v>1248</v>
      </c>
      <c r="B298" t="s">
        <v>2323</v>
      </c>
      <c r="C298" t="s">
        <v>2267</v>
      </c>
      <c r="D298" t="s">
        <v>2267</v>
      </c>
      <c r="E298" t="s">
        <v>2000</v>
      </c>
      <c r="F298" t="s">
        <v>2016</v>
      </c>
      <c r="G298">
        <v>47</v>
      </c>
      <c r="H298" t="s">
        <v>2007</v>
      </c>
      <c r="I298" t="s">
        <v>2268</v>
      </c>
    </row>
    <row r="299" spans="1:9" x14ac:dyDescent="0.25">
      <c r="A299" t="s">
        <v>1253</v>
      </c>
      <c r="B299" t="s">
        <v>2324</v>
      </c>
      <c r="C299" t="s">
        <v>2267</v>
      </c>
      <c r="D299" t="s">
        <v>2267</v>
      </c>
      <c r="E299" t="s">
        <v>2000</v>
      </c>
      <c r="F299" t="s">
        <v>2016</v>
      </c>
      <c r="G299">
        <v>47</v>
      </c>
      <c r="H299" t="s">
        <v>2007</v>
      </c>
      <c r="I299" t="s">
        <v>2268</v>
      </c>
    </row>
    <row r="300" spans="1:9" x14ac:dyDescent="0.25">
      <c r="A300" t="s">
        <v>1258</v>
      </c>
      <c r="B300" t="s">
        <v>2325</v>
      </c>
      <c r="C300" t="s">
        <v>2267</v>
      </c>
      <c r="D300" t="s">
        <v>2267</v>
      </c>
      <c r="E300" t="s">
        <v>2000</v>
      </c>
      <c r="F300" t="s">
        <v>2016</v>
      </c>
      <c r="G300">
        <v>47</v>
      </c>
      <c r="H300" t="s">
        <v>2007</v>
      </c>
      <c r="I300" t="s">
        <v>2268</v>
      </c>
    </row>
    <row r="301" spans="1:9" x14ac:dyDescent="0.25">
      <c r="A301" t="s">
        <v>1263</v>
      </c>
      <c r="B301" t="s">
        <v>2326</v>
      </c>
      <c r="C301" t="s">
        <v>2267</v>
      </c>
      <c r="D301" t="s">
        <v>2267</v>
      </c>
      <c r="E301" t="s">
        <v>2000</v>
      </c>
      <c r="F301" t="s">
        <v>2016</v>
      </c>
      <c r="G301">
        <v>47</v>
      </c>
      <c r="H301" t="s">
        <v>2007</v>
      </c>
      <c r="I301" t="s">
        <v>2268</v>
      </c>
    </row>
    <row r="302" spans="1:9" x14ac:dyDescent="0.25">
      <c r="A302" t="s">
        <v>1268</v>
      </c>
      <c r="B302" t="s">
        <v>2327</v>
      </c>
      <c r="C302" t="s">
        <v>2267</v>
      </c>
      <c r="D302" t="s">
        <v>2267</v>
      </c>
      <c r="E302" t="s">
        <v>2000</v>
      </c>
      <c r="F302" t="s">
        <v>2016</v>
      </c>
      <c r="G302">
        <v>47</v>
      </c>
      <c r="H302" t="s">
        <v>2007</v>
      </c>
      <c r="I302" t="s">
        <v>2268</v>
      </c>
    </row>
    <row r="303" spans="1:9" x14ac:dyDescent="0.25">
      <c r="A303" t="s">
        <v>1270</v>
      </c>
      <c r="B303" t="s">
        <v>2328</v>
      </c>
      <c r="C303" t="s">
        <v>2267</v>
      </c>
      <c r="D303" t="s">
        <v>2267</v>
      </c>
      <c r="E303" t="s">
        <v>2000</v>
      </c>
      <c r="F303" t="s">
        <v>2016</v>
      </c>
      <c r="G303">
        <v>47</v>
      </c>
      <c r="H303" t="s">
        <v>2007</v>
      </c>
      <c r="I303" t="s">
        <v>2268</v>
      </c>
    </row>
    <row r="304" spans="1:9" x14ac:dyDescent="0.25">
      <c r="A304" t="s">
        <v>1275</v>
      </c>
      <c r="B304" t="s">
        <v>2329</v>
      </c>
      <c r="C304" t="s">
        <v>2267</v>
      </c>
      <c r="D304" t="s">
        <v>2267</v>
      </c>
      <c r="E304" t="s">
        <v>2000</v>
      </c>
      <c r="F304" t="s">
        <v>2016</v>
      </c>
      <c r="G304">
        <v>47</v>
      </c>
      <c r="H304" t="s">
        <v>2007</v>
      </c>
      <c r="I304" t="s">
        <v>2268</v>
      </c>
    </row>
    <row r="305" spans="1:9" x14ac:dyDescent="0.25">
      <c r="A305" t="s">
        <v>1280</v>
      </c>
      <c r="B305" t="s">
        <v>2330</v>
      </c>
      <c r="C305" t="s">
        <v>2267</v>
      </c>
      <c r="D305" t="s">
        <v>2267</v>
      </c>
      <c r="E305" t="s">
        <v>2000</v>
      </c>
      <c r="F305" t="s">
        <v>2016</v>
      </c>
      <c r="G305">
        <v>47</v>
      </c>
      <c r="H305" t="s">
        <v>2007</v>
      </c>
      <c r="I305" t="s">
        <v>2268</v>
      </c>
    </row>
    <row r="306" spans="1:9" x14ac:dyDescent="0.25">
      <c r="A306" t="s">
        <v>1283</v>
      </c>
      <c r="B306" t="s">
        <v>2331</v>
      </c>
      <c r="C306" t="s">
        <v>2267</v>
      </c>
      <c r="D306" t="s">
        <v>2267</v>
      </c>
      <c r="E306" t="s">
        <v>2000</v>
      </c>
      <c r="F306" t="s">
        <v>2016</v>
      </c>
      <c r="G306">
        <v>47</v>
      </c>
      <c r="H306" t="s">
        <v>2007</v>
      </c>
      <c r="I306" t="s">
        <v>2268</v>
      </c>
    </row>
    <row r="307" spans="1:9" x14ac:dyDescent="0.25">
      <c r="A307" t="s">
        <v>1286</v>
      </c>
      <c r="B307" t="s">
        <v>2332</v>
      </c>
      <c r="C307" t="s">
        <v>2267</v>
      </c>
      <c r="D307" t="s">
        <v>2267</v>
      </c>
      <c r="E307" t="s">
        <v>2000</v>
      </c>
      <c r="F307" t="s">
        <v>2016</v>
      </c>
      <c r="G307">
        <v>47</v>
      </c>
      <c r="H307" t="s">
        <v>2007</v>
      </c>
      <c r="I307" t="s">
        <v>2268</v>
      </c>
    </row>
    <row r="308" spans="1:9" x14ac:dyDescent="0.25">
      <c r="A308" t="s">
        <v>1291</v>
      </c>
      <c r="B308" t="s">
        <v>2333</v>
      </c>
      <c r="C308" t="s">
        <v>2267</v>
      </c>
      <c r="D308" t="s">
        <v>2267</v>
      </c>
      <c r="E308" t="s">
        <v>2000</v>
      </c>
      <c r="F308" t="s">
        <v>2016</v>
      </c>
      <c r="G308">
        <v>47</v>
      </c>
      <c r="H308" t="s">
        <v>2007</v>
      </c>
      <c r="I308" t="s">
        <v>2268</v>
      </c>
    </row>
    <row r="309" spans="1:9" x14ac:dyDescent="0.25">
      <c r="A309" t="s">
        <v>1296</v>
      </c>
      <c r="B309" t="s">
        <v>2334</v>
      </c>
      <c r="C309" t="s">
        <v>2267</v>
      </c>
      <c r="D309" t="s">
        <v>2267</v>
      </c>
      <c r="E309" t="s">
        <v>2000</v>
      </c>
      <c r="F309" t="s">
        <v>2016</v>
      </c>
      <c r="G309">
        <v>47</v>
      </c>
      <c r="H309" t="s">
        <v>2007</v>
      </c>
      <c r="I309" t="s">
        <v>2268</v>
      </c>
    </row>
    <row r="310" spans="1:9" x14ac:dyDescent="0.25">
      <c r="A310" t="s">
        <v>1299</v>
      </c>
      <c r="B310" t="s">
        <v>2335</v>
      </c>
      <c r="C310" t="s">
        <v>2267</v>
      </c>
      <c r="D310" t="s">
        <v>2267</v>
      </c>
      <c r="E310" t="s">
        <v>2000</v>
      </c>
      <c r="F310" t="s">
        <v>2016</v>
      </c>
      <c r="G310">
        <v>47</v>
      </c>
      <c r="H310" t="s">
        <v>2007</v>
      </c>
      <c r="I310" t="s">
        <v>2268</v>
      </c>
    </row>
    <row r="311" spans="1:9" x14ac:dyDescent="0.25">
      <c r="A311" t="s">
        <v>1302</v>
      </c>
      <c r="B311" t="s">
        <v>2336</v>
      </c>
      <c r="C311" t="s">
        <v>2267</v>
      </c>
      <c r="D311" t="s">
        <v>2267</v>
      </c>
      <c r="E311" t="s">
        <v>2000</v>
      </c>
      <c r="F311" t="s">
        <v>2016</v>
      </c>
      <c r="G311">
        <v>47</v>
      </c>
      <c r="H311" t="s">
        <v>2007</v>
      </c>
      <c r="I311" t="s">
        <v>2268</v>
      </c>
    </row>
    <row r="312" spans="1:9" x14ac:dyDescent="0.25">
      <c r="A312" t="s">
        <v>1789</v>
      </c>
      <c r="B312" t="s">
        <v>2337</v>
      </c>
      <c r="C312" t="s">
        <v>2267</v>
      </c>
      <c r="D312" t="s">
        <v>2267</v>
      </c>
      <c r="E312" t="s">
        <v>2000</v>
      </c>
      <c r="F312" t="s">
        <v>2016</v>
      </c>
      <c r="G312">
        <v>47</v>
      </c>
      <c r="H312" t="s">
        <v>2007</v>
      </c>
      <c r="I312" t="s">
        <v>2268</v>
      </c>
    </row>
    <row r="313" spans="1:9" x14ac:dyDescent="0.25">
      <c r="A313" t="s">
        <v>1794</v>
      </c>
      <c r="B313" t="s">
        <v>2338</v>
      </c>
      <c r="C313" t="s">
        <v>2267</v>
      </c>
      <c r="D313" t="s">
        <v>2267</v>
      </c>
      <c r="E313" t="s">
        <v>2000</v>
      </c>
      <c r="F313" t="s">
        <v>2016</v>
      </c>
      <c r="G313">
        <v>47</v>
      </c>
      <c r="H313" t="s">
        <v>2007</v>
      </c>
      <c r="I313" t="s">
        <v>2268</v>
      </c>
    </row>
    <row r="314" spans="1:9" x14ac:dyDescent="0.25">
      <c r="A314" t="s">
        <v>1797</v>
      </c>
      <c r="B314" t="s">
        <v>2339</v>
      </c>
      <c r="C314" t="s">
        <v>2267</v>
      </c>
      <c r="D314" t="s">
        <v>2267</v>
      </c>
      <c r="E314" t="s">
        <v>2000</v>
      </c>
      <c r="F314" t="s">
        <v>2016</v>
      </c>
      <c r="G314">
        <v>47</v>
      </c>
      <c r="H314" t="s">
        <v>2007</v>
      </c>
      <c r="I314" t="s">
        <v>2268</v>
      </c>
    </row>
    <row r="315" spans="1:9" x14ac:dyDescent="0.25">
      <c r="A315" t="s">
        <v>1802</v>
      </c>
      <c r="B315" t="s">
        <v>2340</v>
      </c>
      <c r="C315" t="s">
        <v>2267</v>
      </c>
      <c r="D315" t="s">
        <v>2267</v>
      </c>
      <c r="E315" t="s">
        <v>2000</v>
      </c>
      <c r="F315" t="s">
        <v>2016</v>
      </c>
      <c r="G315">
        <v>47</v>
      </c>
      <c r="H315" t="s">
        <v>2007</v>
      </c>
      <c r="I315" t="s">
        <v>2268</v>
      </c>
    </row>
    <row r="316" spans="1:9" x14ac:dyDescent="0.25">
      <c r="A316" t="s">
        <v>957</v>
      </c>
      <c r="B316" t="s">
        <v>2341</v>
      </c>
      <c r="C316" t="s">
        <v>2267</v>
      </c>
      <c r="D316" t="s">
        <v>2267</v>
      </c>
      <c r="E316" t="s">
        <v>2000</v>
      </c>
      <c r="F316" t="s">
        <v>2016</v>
      </c>
      <c r="G316">
        <v>47</v>
      </c>
      <c r="H316" t="s">
        <v>2007</v>
      </c>
      <c r="I316" t="s">
        <v>2228</v>
      </c>
    </row>
    <row r="317" spans="1:9" x14ac:dyDescent="0.25">
      <c r="A317" t="s">
        <v>963</v>
      </c>
      <c r="B317" t="s">
        <v>2342</v>
      </c>
      <c r="C317" t="s">
        <v>2267</v>
      </c>
      <c r="D317" t="s">
        <v>2267</v>
      </c>
      <c r="E317" t="s">
        <v>2000</v>
      </c>
      <c r="F317" t="s">
        <v>2016</v>
      </c>
      <c r="G317">
        <v>47</v>
      </c>
      <c r="H317" t="s">
        <v>2007</v>
      </c>
      <c r="I317" t="s">
        <v>2228</v>
      </c>
    </row>
    <row r="318" spans="1:9" x14ac:dyDescent="0.25">
      <c r="A318" t="s">
        <v>968</v>
      </c>
      <c r="B318" t="s">
        <v>2343</v>
      </c>
      <c r="C318" t="s">
        <v>2267</v>
      </c>
      <c r="D318" t="s">
        <v>2267</v>
      </c>
      <c r="E318" t="s">
        <v>2000</v>
      </c>
      <c r="F318" t="s">
        <v>2016</v>
      </c>
      <c r="G318">
        <v>47</v>
      </c>
      <c r="H318" t="s">
        <v>2007</v>
      </c>
      <c r="I318" t="s">
        <v>2228</v>
      </c>
    </row>
    <row r="319" spans="1:9" x14ac:dyDescent="0.25">
      <c r="A319" t="s">
        <v>971</v>
      </c>
      <c r="B319" t="s">
        <v>2344</v>
      </c>
      <c r="C319" t="s">
        <v>2267</v>
      </c>
      <c r="D319" t="s">
        <v>2267</v>
      </c>
      <c r="E319" t="s">
        <v>2000</v>
      </c>
      <c r="F319" t="s">
        <v>2016</v>
      </c>
      <c r="G319">
        <v>47</v>
      </c>
      <c r="H319" t="s">
        <v>2007</v>
      </c>
      <c r="I319" t="s">
        <v>2228</v>
      </c>
    </row>
    <row r="320" spans="1:9" x14ac:dyDescent="0.25">
      <c r="A320" t="s">
        <v>985</v>
      </c>
      <c r="B320" t="s">
        <v>2345</v>
      </c>
      <c r="C320" t="s">
        <v>2267</v>
      </c>
      <c r="D320" t="s">
        <v>2267</v>
      </c>
      <c r="E320" t="s">
        <v>2000</v>
      </c>
      <c r="F320" t="s">
        <v>2016</v>
      </c>
      <c r="G320">
        <v>47</v>
      </c>
      <c r="H320" t="s">
        <v>2007</v>
      </c>
      <c r="I320" t="s">
        <v>2228</v>
      </c>
    </row>
    <row r="321" spans="1:9" x14ac:dyDescent="0.25">
      <c r="A321" t="s">
        <v>990</v>
      </c>
      <c r="B321" t="s">
        <v>2346</v>
      </c>
      <c r="C321" t="s">
        <v>2267</v>
      </c>
      <c r="D321" t="s">
        <v>2267</v>
      </c>
      <c r="E321" t="s">
        <v>2000</v>
      </c>
      <c r="F321" t="s">
        <v>2016</v>
      </c>
      <c r="G321">
        <v>47</v>
      </c>
      <c r="H321" t="s">
        <v>2007</v>
      </c>
      <c r="I321" t="s">
        <v>2228</v>
      </c>
    </row>
    <row r="322" spans="1:9" x14ac:dyDescent="0.25">
      <c r="A322" t="s">
        <v>996</v>
      </c>
      <c r="B322" t="s">
        <v>2347</v>
      </c>
      <c r="C322" t="s">
        <v>2267</v>
      </c>
      <c r="D322" t="s">
        <v>2267</v>
      </c>
      <c r="E322" t="s">
        <v>2000</v>
      </c>
      <c r="F322" t="s">
        <v>2016</v>
      </c>
      <c r="G322">
        <v>47</v>
      </c>
      <c r="H322" t="s">
        <v>2007</v>
      </c>
      <c r="I322" t="s">
        <v>2228</v>
      </c>
    </row>
    <row r="323" spans="1:9" x14ac:dyDescent="0.25">
      <c r="A323" t="s">
        <v>1000</v>
      </c>
      <c r="B323" t="s">
        <v>2348</v>
      </c>
      <c r="C323" t="s">
        <v>2267</v>
      </c>
      <c r="D323" t="s">
        <v>2267</v>
      </c>
      <c r="E323" t="s">
        <v>2000</v>
      </c>
      <c r="F323" t="s">
        <v>2016</v>
      </c>
      <c r="G323">
        <v>47</v>
      </c>
      <c r="H323" t="s">
        <v>2007</v>
      </c>
      <c r="I323" t="s">
        <v>2228</v>
      </c>
    </row>
    <row r="324" spans="1:9" x14ac:dyDescent="0.25">
      <c r="A324" t="s">
        <v>1005</v>
      </c>
      <c r="B324" t="s">
        <v>2349</v>
      </c>
      <c r="C324" t="s">
        <v>2267</v>
      </c>
      <c r="D324" t="s">
        <v>2267</v>
      </c>
      <c r="E324" t="s">
        <v>2000</v>
      </c>
      <c r="F324" t="s">
        <v>2016</v>
      </c>
      <c r="G324">
        <v>47</v>
      </c>
      <c r="H324" t="s">
        <v>2007</v>
      </c>
      <c r="I324" t="s">
        <v>2228</v>
      </c>
    </row>
    <row r="325" spans="1:9" x14ac:dyDescent="0.25">
      <c r="A325" t="s">
        <v>1009</v>
      </c>
      <c r="B325" t="s">
        <v>2350</v>
      </c>
      <c r="C325" t="s">
        <v>2267</v>
      </c>
      <c r="D325" t="s">
        <v>2267</v>
      </c>
      <c r="E325" t="s">
        <v>2000</v>
      </c>
      <c r="F325" t="s">
        <v>2016</v>
      </c>
      <c r="G325">
        <v>47</v>
      </c>
      <c r="H325" t="s">
        <v>2007</v>
      </c>
      <c r="I325" t="s">
        <v>2228</v>
      </c>
    </row>
    <row r="326" spans="1:9" x14ac:dyDescent="0.25">
      <c r="A326" t="s">
        <v>1012</v>
      </c>
      <c r="B326" t="s">
        <v>2351</v>
      </c>
      <c r="C326" t="s">
        <v>2267</v>
      </c>
      <c r="D326" t="s">
        <v>2267</v>
      </c>
      <c r="E326" t="s">
        <v>2000</v>
      </c>
      <c r="F326" t="s">
        <v>2016</v>
      </c>
      <c r="G326">
        <v>47</v>
      </c>
      <c r="H326" t="s">
        <v>2007</v>
      </c>
      <c r="I326" t="s">
        <v>2228</v>
      </c>
    </row>
    <row r="327" spans="1:9" x14ac:dyDescent="0.25">
      <c r="A327" t="s">
        <v>1017</v>
      </c>
      <c r="B327" t="s">
        <v>2352</v>
      </c>
      <c r="C327" t="s">
        <v>2267</v>
      </c>
      <c r="D327" t="s">
        <v>2267</v>
      </c>
      <c r="E327" t="s">
        <v>2000</v>
      </c>
      <c r="F327" t="s">
        <v>2016</v>
      </c>
      <c r="G327">
        <v>47</v>
      </c>
      <c r="H327" t="s">
        <v>2007</v>
      </c>
      <c r="I327" t="s">
        <v>2228</v>
      </c>
    </row>
    <row r="328" spans="1:9" x14ac:dyDescent="0.25">
      <c r="A328" t="s">
        <v>1022</v>
      </c>
      <c r="B328" t="s">
        <v>2353</v>
      </c>
      <c r="C328" t="s">
        <v>2267</v>
      </c>
      <c r="D328" t="s">
        <v>2267</v>
      </c>
      <c r="E328" t="s">
        <v>2000</v>
      </c>
      <c r="F328" t="s">
        <v>2016</v>
      </c>
      <c r="G328">
        <v>47</v>
      </c>
      <c r="H328" t="s">
        <v>2007</v>
      </c>
      <c r="I328" t="s">
        <v>2228</v>
      </c>
    </row>
    <row r="329" spans="1:9" x14ac:dyDescent="0.25">
      <c r="A329" t="s">
        <v>1027</v>
      </c>
      <c r="B329" t="s">
        <v>2354</v>
      </c>
      <c r="C329" t="s">
        <v>2267</v>
      </c>
      <c r="D329" t="s">
        <v>2267</v>
      </c>
      <c r="E329" t="s">
        <v>2000</v>
      </c>
      <c r="F329" t="s">
        <v>2016</v>
      </c>
      <c r="G329">
        <v>47</v>
      </c>
      <c r="H329" t="s">
        <v>2007</v>
      </c>
      <c r="I329" t="s">
        <v>2228</v>
      </c>
    </row>
    <row r="330" spans="1:9" x14ac:dyDescent="0.25">
      <c r="A330" t="s">
        <v>1032</v>
      </c>
      <c r="B330" t="s">
        <v>2355</v>
      </c>
      <c r="C330" t="s">
        <v>2267</v>
      </c>
      <c r="D330" t="s">
        <v>2267</v>
      </c>
      <c r="E330" t="s">
        <v>2000</v>
      </c>
      <c r="F330" t="s">
        <v>2016</v>
      </c>
      <c r="G330">
        <v>47</v>
      </c>
      <c r="H330" t="s">
        <v>2007</v>
      </c>
      <c r="I330" t="s">
        <v>2228</v>
      </c>
    </row>
    <row r="331" spans="1:9" x14ac:dyDescent="0.25">
      <c r="A331" t="s">
        <v>1036</v>
      </c>
      <c r="B331" t="s">
        <v>2356</v>
      </c>
      <c r="C331" t="s">
        <v>2267</v>
      </c>
      <c r="D331" t="s">
        <v>2267</v>
      </c>
      <c r="E331" t="s">
        <v>2000</v>
      </c>
      <c r="F331" t="s">
        <v>2016</v>
      </c>
      <c r="G331">
        <v>47</v>
      </c>
      <c r="H331" t="s">
        <v>2007</v>
      </c>
      <c r="I331" t="s">
        <v>2228</v>
      </c>
    </row>
    <row r="332" spans="1:9" x14ac:dyDescent="0.25">
      <c r="A332" t="s">
        <v>1041</v>
      </c>
      <c r="B332" t="s">
        <v>2357</v>
      </c>
      <c r="C332" t="s">
        <v>2267</v>
      </c>
      <c r="D332" t="s">
        <v>2267</v>
      </c>
      <c r="E332" t="s">
        <v>2000</v>
      </c>
      <c r="F332" t="s">
        <v>2016</v>
      </c>
      <c r="G332">
        <v>47</v>
      </c>
      <c r="H332" t="s">
        <v>2007</v>
      </c>
      <c r="I332" t="s">
        <v>2228</v>
      </c>
    </row>
    <row r="333" spans="1:9" x14ac:dyDescent="0.25">
      <c r="A333" t="s">
        <v>1051</v>
      </c>
      <c r="B333" t="s">
        <v>2358</v>
      </c>
      <c r="C333" t="s">
        <v>2267</v>
      </c>
      <c r="D333" t="s">
        <v>2267</v>
      </c>
      <c r="E333" t="s">
        <v>2000</v>
      </c>
      <c r="F333" t="s">
        <v>2016</v>
      </c>
      <c r="G333">
        <v>47</v>
      </c>
      <c r="H333" t="s">
        <v>2007</v>
      </c>
      <c r="I333" t="s">
        <v>2228</v>
      </c>
    </row>
    <row r="334" spans="1:9" x14ac:dyDescent="0.25">
      <c r="A334" t="s">
        <v>1056</v>
      </c>
      <c r="B334" t="s">
        <v>2359</v>
      </c>
      <c r="C334" t="s">
        <v>2267</v>
      </c>
      <c r="D334" t="s">
        <v>2267</v>
      </c>
      <c r="E334" t="s">
        <v>2000</v>
      </c>
      <c r="F334" t="s">
        <v>2016</v>
      </c>
      <c r="G334">
        <v>47</v>
      </c>
      <c r="H334" t="s">
        <v>2007</v>
      </c>
      <c r="I334" t="s">
        <v>2228</v>
      </c>
    </row>
    <row r="335" spans="1:9" x14ac:dyDescent="0.25">
      <c r="A335" t="s">
        <v>1061</v>
      </c>
      <c r="B335" t="s">
        <v>2360</v>
      </c>
      <c r="C335" t="s">
        <v>2267</v>
      </c>
      <c r="D335" t="s">
        <v>2267</v>
      </c>
      <c r="E335" t="s">
        <v>2000</v>
      </c>
      <c r="F335" t="s">
        <v>2016</v>
      </c>
      <c r="G335">
        <v>47</v>
      </c>
      <c r="H335" t="s">
        <v>2007</v>
      </c>
      <c r="I335" t="s">
        <v>2228</v>
      </c>
    </row>
    <row r="336" spans="1:9" x14ac:dyDescent="0.25">
      <c r="A336" t="s">
        <v>1066</v>
      </c>
      <c r="B336" t="s">
        <v>2361</v>
      </c>
      <c r="C336" t="s">
        <v>2267</v>
      </c>
      <c r="D336" t="s">
        <v>2267</v>
      </c>
      <c r="E336" t="s">
        <v>2000</v>
      </c>
      <c r="F336" t="s">
        <v>2016</v>
      </c>
      <c r="G336">
        <v>47</v>
      </c>
      <c r="H336" t="s">
        <v>2007</v>
      </c>
      <c r="I336" t="s">
        <v>2228</v>
      </c>
    </row>
    <row r="337" spans="1:9" x14ac:dyDescent="0.25">
      <c r="A337" t="s">
        <v>1071</v>
      </c>
      <c r="B337" t="s">
        <v>2362</v>
      </c>
      <c r="C337" t="s">
        <v>2267</v>
      </c>
      <c r="D337" t="s">
        <v>2267</v>
      </c>
      <c r="E337" t="s">
        <v>2000</v>
      </c>
      <c r="F337" t="s">
        <v>2016</v>
      </c>
      <c r="G337">
        <v>47</v>
      </c>
      <c r="H337" t="s">
        <v>2007</v>
      </c>
      <c r="I337" t="s">
        <v>2228</v>
      </c>
    </row>
    <row r="338" spans="1:9" x14ac:dyDescent="0.25">
      <c r="A338" t="s">
        <v>1080</v>
      </c>
      <c r="B338" t="s">
        <v>2363</v>
      </c>
      <c r="C338" t="s">
        <v>2267</v>
      </c>
      <c r="D338" t="s">
        <v>2267</v>
      </c>
      <c r="E338" t="s">
        <v>2000</v>
      </c>
      <c r="F338" t="s">
        <v>2016</v>
      </c>
      <c r="G338">
        <v>47</v>
      </c>
      <c r="H338" t="s">
        <v>2007</v>
      </c>
      <c r="I338" t="s">
        <v>2228</v>
      </c>
    </row>
    <row r="339" spans="1:9" x14ac:dyDescent="0.25">
      <c r="A339" t="s">
        <v>1085</v>
      </c>
      <c r="B339" t="s">
        <v>2364</v>
      </c>
      <c r="C339" t="s">
        <v>2267</v>
      </c>
      <c r="D339" t="s">
        <v>2267</v>
      </c>
      <c r="E339" t="s">
        <v>2000</v>
      </c>
      <c r="F339" t="s">
        <v>2016</v>
      </c>
      <c r="G339">
        <v>47</v>
      </c>
      <c r="H339" t="s">
        <v>2007</v>
      </c>
      <c r="I339" t="s">
        <v>2228</v>
      </c>
    </row>
    <row r="340" spans="1:9" x14ac:dyDescent="0.25">
      <c r="A340" t="s">
        <v>1094</v>
      </c>
      <c r="B340" t="s">
        <v>2365</v>
      </c>
      <c r="C340" t="s">
        <v>2267</v>
      </c>
      <c r="D340" t="s">
        <v>2267</v>
      </c>
      <c r="E340" t="s">
        <v>2000</v>
      </c>
      <c r="F340" t="s">
        <v>2016</v>
      </c>
      <c r="G340">
        <v>47</v>
      </c>
      <c r="H340" t="s">
        <v>2007</v>
      </c>
      <c r="I340" t="s">
        <v>2228</v>
      </c>
    </row>
    <row r="341" spans="1:9" x14ac:dyDescent="0.25">
      <c r="A341" t="s">
        <v>1099</v>
      </c>
      <c r="B341" t="s">
        <v>2366</v>
      </c>
      <c r="C341" t="s">
        <v>2267</v>
      </c>
      <c r="D341" t="s">
        <v>2267</v>
      </c>
      <c r="E341" t="s">
        <v>2000</v>
      </c>
      <c r="F341" t="s">
        <v>2016</v>
      </c>
      <c r="G341">
        <v>47</v>
      </c>
      <c r="H341" t="s">
        <v>2007</v>
      </c>
      <c r="I341" t="s">
        <v>2228</v>
      </c>
    </row>
    <row r="342" spans="1:9" x14ac:dyDescent="0.25">
      <c r="A342" t="s">
        <v>1104</v>
      </c>
      <c r="B342" t="s">
        <v>2367</v>
      </c>
      <c r="C342" t="s">
        <v>2267</v>
      </c>
      <c r="D342" t="s">
        <v>2267</v>
      </c>
      <c r="E342" t="s">
        <v>2000</v>
      </c>
      <c r="F342" t="s">
        <v>2016</v>
      </c>
      <c r="G342">
        <v>47</v>
      </c>
      <c r="H342" t="s">
        <v>2007</v>
      </c>
      <c r="I342" t="s">
        <v>2228</v>
      </c>
    </row>
    <row r="343" spans="1:9" x14ac:dyDescent="0.25">
      <c r="A343" t="s">
        <v>1109</v>
      </c>
      <c r="B343" t="s">
        <v>2368</v>
      </c>
      <c r="C343" t="s">
        <v>2267</v>
      </c>
      <c r="D343" t="s">
        <v>2267</v>
      </c>
      <c r="E343" t="s">
        <v>2000</v>
      </c>
      <c r="F343" t="s">
        <v>2016</v>
      </c>
      <c r="G343">
        <v>47</v>
      </c>
      <c r="H343" t="s">
        <v>2007</v>
      </c>
      <c r="I343" t="s">
        <v>2228</v>
      </c>
    </row>
    <row r="344" spans="1:9" x14ac:dyDescent="0.25">
      <c r="A344" t="s">
        <v>1114</v>
      </c>
      <c r="B344" t="s">
        <v>2369</v>
      </c>
      <c r="C344" t="s">
        <v>2267</v>
      </c>
      <c r="D344" t="s">
        <v>2267</v>
      </c>
      <c r="E344" t="s">
        <v>2000</v>
      </c>
      <c r="F344" t="s">
        <v>2016</v>
      </c>
      <c r="G344">
        <v>47</v>
      </c>
      <c r="H344" t="s">
        <v>2007</v>
      </c>
      <c r="I344" t="s">
        <v>2228</v>
      </c>
    </row>
    <row r="345" spans="1:9" x14ac:dyDescent="0.25">
      <c r="A345" t="s">
        <v>1123</v>
      </c>
      <c r="B345" t="s">
        <v>2370</v>
      </c>
      <c r="C345" t="s">
        <v>2267</v>
      </c>
      <c r="D345" t="s">
        <v>2267</v>
      </c>
      <c r="E345" t="s">
        <v>2000</v>
      </c>
      <c r="F345" t="s">
        <v>2016</v>
      </c>
      <c r="G345">
        <v>47</v>
      </c>
      <c r="H345" t="s">
        <v>2007</v>
      </c>
      <c r="I345" t="s">
        <v>2228</v>
      </c>
    </row>
    <row r="346" spans="1:9" x14ac:dyDescent="0.25">
      <c r="A346" t="s">
        <v>1128</v>
      </c>
      <c r="B346" t="s">
        <v>2371</v>
      </c>
      <c r="C346" t="s">
        <v>2267</v>
      </c>
      <c r="D346" t="s">
        <v>2267</v>
      </c>
      <c r="E346" t="s">
        <v>2000</v>
      </c>
      <c r="F346" t="s">
        <v>2016</v>
      </c>
      <c r="G346">
        <v>47</v>
      </c>
      <c r="H346" t="s">
        <v>2007</v>
      </c>
      <c r="I346" t="s">
        <v>2228</v>
      </c>
    </row>
    <row r="347" spans="1:9" x14ac:dyDescent="0.25">
      <c r="A347" t="s">
        <v>1133</v>
      </c>
      <c r="B347" t="s">
        <v>2372</v>
      </c>
      <c r="C347" t="s">
        <v>2267</v>
      </c>
      <c r="D347" t="s">
        <v>2267</v>
      </c>
      <c r="E347" t="s">
        <v>2000</v>
      </c>
      <c r="F347" t="s">
        <v>2016</v>
      </c>
      <c r="G347">
        <v>47</v>
      </c>
      <c r="H347" t="s">
        <v>2007</v>
      </c>
      <c r="I347" t="s">
        <v>2228</v>
      </c>
    </row>
    <row r="348" spans="1:9" x14ac:dyDescent="0.25">
      <c r="A348" t="s">
        <v>1138</v>
      </c>
      <c r="B348" t="s">
        <v>2373</v>
      </c>
      <c r="C348" t="s">
        <v>2267</v>
      </c>
      <c r="D348" t="s">
        <v>2267</v>
      </c>
      <c r="E348" t="s">
        <v>2000</v>
      </c>
      <c r="F348" t="s">
        <v>2016</v>
      </c>
      <c r="G348">
        <v>47</v>
      </c>
      <c r="H348" t="s">
        <v>2007</v>
      </c>
      <c r="I348" t="s">
        <v>2228</v>
      </c>
    </row>
    <row r="349" spans="1:9" x14ac:dyDescent="0.25">
      <c r="A349" t="s">
        <v>1143</v>
      </c>
      <c r="B349" t="s">
        <v>2374</v>
      </c>
      <c r="C349" t="s">
        <v>2267</v>
      </c>
      <c r="D349" t="s">
        <v>2267</v>
      </c>
      <c r="E349" t="s">
        <v>2000</v>
      </c>
      <c r="F349" t="s">
        <v>2016</v>
      </c>
      <c r="G349">
        <v>47</v>
      </c>
      <c r="H349" t="s">
        <v>2007</v>
      </c>
      <c r="I349" t="s">
        <v>2228</v>
      </c>
    </row>
    <row r="350" spans="1:9" x14ac:dyDescent="0.25">
      <c r="A350" t="s">
        <v>1148</v>
      </c>
      <c r="B350" t="s">
        <v>2375</v>
      </c>
      <c r="C350" t="s">
        <v>2267</v>
      </c>
      <c r="D350" t="s">
        <v>2267</v>
      </c>
      <c r="E350" t="s">
        <v>2000</v>
      </c>
      <c r="F350" t="s">
        <v>2016</v>
      </c>
      <c r="G350">
        <v>47</v>
      </c>
      <c r="H350" t="s">
        <v>2007</v>
      </c>
      <c r="I350" t="s">
        <v>2228</v>
      </c>
    </row>
    <row r="351" spans="1:9" x14ac:dyDescent="0.25">
      <c r="A351" t="s">
        <v>1153</v>
      </c>
      <c r="B351" t="s">
        <v>2376</v>
      </c>
      <c r="C351" t="s">
        <v>2267</v>
      </c>
      <c r="D351" t="s">
        <v>2267</v>
      </c>
      <c r="E351" t="s">
        <v>2000</v>
      </c>
      <c r="F351" t="s">
        <v>2016</v>
      </c>
      <c r="G351">
        <v>47</v>
      </c>
      <c r="H351" t="s">
        <v>2007</v>
      </c>
      <c r="I351" t="s">
        <v>2228</v>
      </c>
    </row>
    <row r="352" spans="1:9" x14ac:dyDescent="0.25">
      <c r="A352" t="s">
        <v>1158</v>
      </c>
      <c r="B352" t="s">
        <v>2377</v>
      </c>
      <c r="C352" t="s">
        <v>2267</v>
      </c>
      <c r="D352" t="s">
        <v>2267</v>
      </c>
      <c r="E352" t="s">
        <v>2000</v>
      </c>
      <c r="F352" t="s">
        <v>2016</v>
      </c>
      <c r="G352">
        <v>47</v>
      </c>
      <c r="H352" t="s">
        <v>2007</v>
      </c>
      <c r="I352" t="s">
        <v>2228</v>
      </c>
    </row>
    <row r="353" spans="1:9" x14ac:dyDescent="0.25">
      <c r="A353" t="s">
        <v>1163</v>
      </c>
      <c r="B353" t="s">
        <v>2378</v>
      </c>
      <c r="C353" t="s">
        <v>2267</v>
      </c>
      <c r="D353" t="s">
        <v>2267</v>
      </c>
      <c r="E353" t="s">
        <v>2000</v>
      </c>
      <c r="F353" t="s">
        <v>2016</v>
      </c>
      <c r="G353">
        <v>47</v>
      </c>
      <c r="H353" t="s">
        <v>2007</v>
      </c>
      <c r="I353" t="s">
        <v>2228</v>
      </c>
    </row>
    <row r="354" spans="1:9" x14ac:dyDescent="0.25">
      <c r="A354" t="s">
        <v>1168</v>
      </c>
      <c r="B354" t="s">
        <v>2379</v>
      </c>
      <c r="C354" t="s">
        <v>2267</v>
      </c>
      <c r="D354" t="s">
        <v>2267</v>
      </c>
      <c r="E354" t="s">
        <v>2000</v>
      </c>
      <c r="F354" t="s">
        <v>2016</v>
      </c>
      <c r="G354">
        <v>47</v>
      </c>
      <c r="H354" t="s">
        <v>2007</v>
      </c>
      <c r="I354" t="s">
        <v>2228</v>
      </c>
    </row>
    <row r="355" spans="1:9" x14ac:dyDescent="0.25">
      <c r="A355" t="s">
        <v>1173</v>
      </c>
      <c r="B355" t="s">
        <v>2380</v>
      </c>
      <c r="C355" t="s">
        <v>2267</v>
      </c>
      <c r="D355" t="s">
        <v>2267</v>
      </c>
      <c r="E355" t="s">
        <v>2000</v>
      </c>
      <c r="F355" t="s">
        <v>2016</v>
      </c>
      <c r="G355">
        <v>47</v>
      </c>
      <c r="H355" t="s">
        <v>2007</v>
      </c>
      <c r="I355" t="s">
        <v>2228</v>
      </c>
    </row>
    <row r="356" spans="1:9" x14ac:dyDescent="0.25">
      <c r="A356" t="s">
        <v>1182</v>
      </c>
      <c r="B356" t="s">
        <v>2381</v>
      </c>
      <c r="C356" t="s">
        <v>2267</v>
      </c>
      <c r="D356" t="s">
        <v>2267</v>
      </c>
      <c r="E356" t="s">
        <v>2000</v>
      </c>
      <c r="F356" t="s">
        <v>2016</v>
      </c>
      <c r="G356">
        <v>47</v>
      </c>
      <c r="H356" t="s">
        <v>2007</v>
      </c>
      <c r="I356" t="s">
        <v>2228</v>
      </c>
    </row>
    <row r="357" spans="1:9" x14ac:dyDescent="0.25">
      <c r="A357" t="s">
        <v>1970</v>
      </c>
      <c r="B357" t="s">
        <v>2382</v>
      </c>
      <c r="C357" t="s">
        <v>2267</v>
      </c>
      <c r="D357" t="s">
        <v>2267</v>
      </c>
      <c r="E357" t="s">
        <v>2000</v>
      </c>
      <c r="F357" t="s">
        <v>2016</v>
      </c>
      <c r="G357">
        <v>47</v>
      </c>
      <c r="H357" t="s">
        <v>2007</v>
      </c>
      <c r="I357" t="s">
        <v>2228</v>
      </c>
    </row>
    <row r="358" spans="1:9" x14ac:dyDescent="0.25">
      <c r="A358" t="s">
        <v>1186</v>
      </c>
      <c r="B358" t="s">
        <v>2383</v>
      </c>
      <c r="C358" t="s">
        <v>2267</v>
      </c>
      <c r="D358" t="s">
        <v>2267</v>
      </c>
      <c r="E358" t="s">
        <v>2000</v>
      </c>
      <c r="F358" t="s">
        <v>2016</v>
      </c>
      <c r="G358">
        <v>47</v>
      </c>
      <c r="H358" t="s">
        <v>2007</v>
      </c>
      <c r="I358" t="s">
        <v>2228</v>
      </c>
    </row>
    <row r="359" spans="1:9" x14ac:dyDescent="0.25">
      <c r="A359" t="s">
        <v>1191</v>
      </c>
      <c r="B359" t="s">
        <v>2384</v>
      </c>
      <c r="C359" t="s">
        <v>2267</v>
      </c>
      <c r="D359" t="s">
        <v>2267</v>
      </c>
      <c r="E359" t="s">
        <v>2000</v>
      </c>
      <c r="F359" t="s">
        <v>2016</v>
      </c>
      <c r="G359">
        <v>47</v>
      </c>
      <c r="H359" t="s">
        <v>2007</v>
      </c>
      <c r="I359" t="s">
        <v>2228</v>
      </c>
    </row>
    <row r="360" spans="1:9" x14ac:dyDescent="0.25">
      <c r="A360" t="s">
        <v>1196</v>
      </c>
      <c r="B360" t="s">
        <v>2385</v>
      </c>
      <c r="C360" t="s">
        <v>2267</v>
      </c>
      <c r="D360" t="s">
        <v>2267</v>
      </c>
      <c r="E360" t="s">
        <v>2000</v>
      </c>
      <c r="F360" t="s">
        <v>2016</v>
      </c>
      <c r="G360">
        <v>47</v>
      </c>
      <c r="H360" t="s">
        <v>2007</v>
      </c>
      <c r="I360" t="s">
        <v>2228</v>
      </c>
    </row>
    <row r="361" spans="1:9" x14ac:dyDescent="0.25">
      <c r="A361" t="s">
        <v>1201</v>
      </c>
      <c r="B361" t="s">
        <v>2386</v>
      </c>
      <c r="C361" t="s">
        <v>2267</v>
      </c>
      <c r="D361" t="s">
        <v>2267</v>
      </c>
      <c r="E361" t="s">
        <v>2000</v>
      </c>
      <c r="F361" t="s">
        <v>2016</v>
      </c>
      <c r="G361">
        <v>47</v>
      </c>
      <c r="H361" t="s">
        <v>2007</v>
      </c>
      <c r="I361" t="s">
        <v>2228</v>
      </c>
    </row>
    <row r="362" spans="1:9" x14ac:dyDescent="0.25">
      <c r="A362" t="s">
        <v>1204</v>
      </c>
      <c r="B362" t="s">
        <v>2387</v>
      </c>
      <c r="C362" t="s">
        <v>2267</v>
      </c>
      <c r="D362" t="s">
        <v>2267</v>
      </c>
      <c r="E362" t="s">
        <v>2000</v>
      </c>
      <c r="F362" t="s">
        <v>2016</v>
      </c>
      <c r="G362">
        <v>47</v>
      </c>
      <c r="H362" t="s">
        <v>2007</v>
      </c>
      <c r="I362" t="s">
        <v>2228</v>
      </c>
    </row>
    <row r="363" spans="1:9" x14ac:dyDescent="0.25">
      <c r="A363" t="s">
        <v>1209</v>
      </c>
      <c r="B363" t="s">
        <v>2388</v>
      </c>
      <c r="C363" t="s">
        <v>2267</v>
      </c>
      <c r="D363" t="s">
        <v>2267</v>
      </c>
      <c r="E363" t="s">
        <v>2000</v>
      </c>
      <c r="F363" t="s">
        <v>2016</v>
      </c>
      <c r="G363">
        <v>47</v>
      </c>
      <c r="H363" t="s">
        <v>2007</v>
      </c>
      <c r="I363" t="s">
        <v>2228</v>
      </c>
    </row>
    <row r="364" spans="1:9" x14ac:dyDescent="0.25">
      <c r="A364" t="s">
        <v>1213</v>
      </c>
      <c r="B364" t="s">
        <v>2389</v>
      </c>
      <c r="C364" t="s">
        <v>2267</v>
      </c>
      <c r="D364" t="s">
        <v>2267</v>
      </c>
      <c r="E364" t="s">
        <v>2000</v>
      </c>
      <c r="F364" t="s">
        <v>2016</v>
      </c>
      <c r="G364">
        <v>47</v>
      </c>
      <c r="H364" t="s">
        <v>2007</v>
      </c>
      <c r="I364" t="s">
        <v>2228</v>
      </c>
    </row>
    <row r="365" spans="1:9" x14ac:dyDescent="0.25">
      <c r="A365" t="s">
        <v>1218</v>
      </c>
      <c r="B365" t="s">
        <v>2390</v>
      </c>
      <c r="C365" t="s">
        <v>2267</v>
      </c>
      <c r="D365" t="s">
        <v>2267</v>
      </c>
      <c r="E365" t="s">
        <v>2000</v>
      </c>
      <c r="F365" t="s">
        <v>2016</v>
      </c>
      <c r="G365">
        <v>47</v>
      </c>
      <c r="H365" t="s">
        <v>2007</v>
      </c>
      <c r="I365" t="s">
        <v>2228</v>
      </c>
    </row>
    <row r="366" spans="1:9" x14ac:dyDescent="0.25">
      <c r="A366" t="s">
        <v>1223</v>
      </c>
      <c r="B366" t="s">
        <v>2391</v>
      </c>
      <c r="C366" t="s">
        <v>2267</v>
      </c>
      <c r="D366" t="s">
        <v>2267</v>
      </c>
      <c r="E366" t="s">
        <v>2000</v>
      </c>
      <c r="F366" t="s">
        <v>2016</v>
      </c>
      <c r="G366">
        <v>47</v>
      </c>
      <c r="H366" t="s">
        <v>2007</v>
      </c>
      <c r="I366" t="s">
        <v>2228</v>
      </c>
    </row>
    <row r="367" spans="1:9" x14ac:dyDescent="0.25">
      <c r="A367" t="s">
        <v>1228</v>
      </c>
      <c r="B367" t="s">
        <v>2392</v>
      </c>
      <c r="C367" t="s">
        <v>2267</v>
      </c>
      <c r="D367" t="s">
        <v>2267</v>
      </c>
      <c r="E367" t="s">
        <v>2000</v>
      </c>
      <c r="F367" t="s">
        <v>2016</v>
      </c>
      <c r="G367">
        <v>47</v>
      </c>
      <c r="H367" t="s">
        <v>2007</v>
      </c>
      <c r="I367" t="s">
        <v>2228</v>
      </c>
    </row>
    <row r="368" spans="1:9" x14ac:dyDescent="0.25">
      <c r="A368" t="s">
        <v>1233</v>
      </c>
      <c r="B368" t="s">
        <v>2393</v>
      </c>
      <c r="C368" t="s">
        <v>2267</v>
      </c>
      <c r="D368" t="s">
        <v>2267</v>
      </c>
      <c r="E368" t="s">
        <v>2000</v>
      </c>
      <c r="F368" t="s">
        <v>2016</v>
      </c>
      <c r="G368">
        <v>47</v>
      </c>
      <c r="H368" t="s">
        <v>2007</v>
      </c>
      <c r="I368" t="s">
        <v>2228</v>
      </c>
    </row>
    <row r="369" spans="1:9" x14ac:dyDescent="0.25">
      <c r="A369" t="s">
        <v>1243</v>
      </c>
      <c r="B369" t="s">
        <v>2394</v>
      </c>
      <c r="C369" t="s">
        <v>2267</v>
      </c>
      <c r="D369" t="s">
        <v>2267</v>
      </c>
      <c r="E369" t="s">
        <v>2000</v>
      </c>
      <c r="F369" t="s">
        <v>2016</v>
      </c>
      <c r="G369">
        <v>47</v>
      </c>
      <c r="H369" t="s">
        <v>2007</v>
      </c>
      <c r="I369" t="s">
        <v>2228</v>
      </c>
    </row>
    <row r="370" spans="1:9" x14ac:dyDescent="0.25">
      <c r="A370" t="s">
        <v>1245</v>
      </c>
      <c r="B370" t="s">
        <v>2395</v>
      </c>
      <c r="C370" t="s">
        <v>2267</v>
      </c>
      <c r="D370" t="s">
        <v>2267</v>
      </c>
      <c r="E370" t="s">
        <v>2000</v>
      </c>
      <c r="F370" t="s">
        <v>2016</v>
      </c>
      <c r="G370">
        <v>47</v>
      </c>
      <c r="H370" t="s">
        <v>2007</v>
      </c>
      <c r="I370" t="s">
        <v>2228</v>
      </c>
    </row>
    <row r="371" spans="1:9" x14ac:dyDescent="0.25">
      <c r="A371" t="s">
        <v>1248</v>
      </c>
      <c r="B371" t="s">
        <v>2396</v>
      </c>
      <c r="C371" t="s">
        <v>2267</v>
      </c>
      <c r="D371" t="s">
        <v>2267</v>
      </c>
      <c r="E371" t="s">
        <v>2000</v>
      </c>
      <c r="F371" t="s">
        <v>2016</v>
      </c>
      <c r="G371">
        <v>47</v>
      </c>
      <c r="H371" t="s">
        <v>2007</v>
      </c>
      <c r="I371" t="s">
        <v>2228</v>
      </c>
    </row>
    <row r="372" spans="1:9" x14ac:dyDescent="0.25">
      <c r="A372" t="s">
        <v>1253</v>
      </c>
      <c r="B372" t="s">
        <v>2397</v>
      </c>
      <c r="C372" t="s">
        <v>2267</v>
      </c>
      <c r="D372" t="s">
        <v>2267</v>
      </c>
      <c r="E372" t="s">
        <v>2000</v>
      </c>
      <c r="F372" t="s">
        <v>2016</v>
      </c>
      <c r="G372">
        <v>47</v>
      </c>
      <c r="H372" t="s">
        <v>2007</v>
      </c>
      <c r="I372" t="s">
        <v>2228</v>
      </c>
    </row>
    <row r="373" spans="1:9" x14ac:dyDescent="0.25">
      <c r="A373" t="s">
        <v>1258</v>
      </c>
      <c r="B373" t="s">
        <v>2398</v>
      </c>
      <c r="C373" t="s">
        <v>2267</v>
      </c>
      <c r="D373" t="s">
        <v>2267</v>
      </c>
      <c r="E373" t="s">
        <v>2000</v>
      </c>
      <c r="F373" t="s">
        <v>2016</v>
      </c>
      <c r="G373">
        <v>47</v>
      </c>
      <c r="H373" t="s">
        <v>2007</v>
      </c>
      <c r="I373" t="s">
        <v>2228</v>
      </c>
    </row>
    <row r="374" spans="1:9" x14ac:dyDescent="0.25">
      <c r="A374" t="s">
        <v>1263</v>
      </c>
      <c r="B374" t="s">
        <v>2399</v>
      </c>
      <c r="C374" t="s">
        <v>2267</v>
      </c>
      <c r="D374" t="s">
        <v>2267</v>
      </c>
      <c r="E374" t="s">
        <v>2000</v>
      </c>
      <c r="F374" t="s">
        <v>2016</v>
      </c>
      <c r="G374">
        <v>47</v>
      </c>
      <c r="H374" t="s">
        <v>2007</v>
      </c>
      <c r="I374" t="s">
        <v>2228</v>
      </c>
    </row>
    <row r="375" spans="1:9" x14ac:dyDescent="0.25">
      <c r="A375" t="s">
        <v>1268</v>
      </c>
      <c r="B375" t="s">
        <v>2400</v>
      </c>
      <c r="C375" t="s">
        <v>2267</v>
      </c>
      <c r="D375" t="s">
        <v>2267</v>
      </c>
      <c r="E375" t="s">
        <v>2000</v>
      </c>
      <c r="F375" t="s">
        <v>2016</v>
      </c>
      <c r="G375">
        <v>47</v>
      </c>
      <c r="H375" t="s">
        <v>2007</v>
      </c>
      <c r="I375" t="s">
        <v>2228</v>
      </c>
    </row>
    <row r="376" spans="1:9" x14ac:dyDescent="0.25">
      <c r="A376" t="s">
        <v>1270</v>
      </c>
      <c r="B376" t="s">
        <v>2401</v>
      </c>
      <c r="C376" t="s">
        <v>2267</v>
      </c>
      <c r="D376" t="s">
        <v>2267</v>
      </c>
      <c r="E376" t="s">
        <v>2000</v>
      </c>
      <c r="F376" t="s">
        <v>2016</v>
      </c>
      <c r="G376">
        <v>47</v>
      </c>
      <c r="H376" t="s">
        <v>2007</v>
      </c>
      <c r="I376" t="s">
        <v>2228</v>
      </c>
    </row>
    <row r="377" spans="1:9" x14ac:dyDescent="0.25">
      <c r="A377" t="s">
        <v>1275</v>
      </c>
      <c r="B377" t="s">
        <v>2402</v>
      </c>
      <c r="C377" t="s">
        <v>2267</v>
      </c>
      <c r="D377" t="s">
        <v>2267</v>
      </c>
      <c r="E377" t="s">
        <v>2000</v>
      </c>
      <c r="F377" t="s">
        <v>2016</v>
      </c>
      <c r="G377">
        <v>47</v>
      </c>
      <c r="H377" t="s">
        <v>2007</v>
      </c>
      <c r="I377" t="s">
        <v>2228</v>
      </c>
    </row>
    <row r="378" spans="1:9" x14ac:dyDescent="0.25">
      <c r="A378" t="s">
        <v>1280</v>
      </c>
      <c r="B378" t="s">
        <v>2403</v>
      </c>
      <c r="C378" t="s">
        <v>2267</v>
      </c>
      <c r="D378" t="s">
        <v>2267</v>
      </c>
      <c r="E378" t="s">
        <v>2000</v>
      </c>
      <c r="F378" t="s">
        <v>2016</v>
      </c>
      <c r="G378">
        <v>47</v>
      </c>
      <c r="H378" t="s">
        <v>2007</v>
      </c>
      <c r="I378" t="s">
        <v>2228</v>
      </c>
    </row>
    <row r="379" spans="1:9" x14ac:dyDescent="0.25">
      <c r="A379" t="s">
        <v>1283</v>
      </c>
      <c r="B379" t="s">
        <v>2404</v>
      </c>
      <c r="C379" t="s">
        <v>2267</v>
      </c>
      <c r="D379" t="s">
        <v>2267</v>
      </c>
      <c r="E379" t="s">
        <v>2000</v>
      </c>
      <c r="F379" t="s">
        <v>2016</v>
      </c>
      <c r="G379">
        <v>47</v>
      </c>
      <c r="H379" t="s">
        <v>2007</v>
      </c>
      <c r="I379" t="s">
        <v>2228</v>
      </c>
    </row>
    <row r="380" spans="1:9" x14ac:dyDescent="0.25">
      <c r="A380" t="s">
        <v>1286</v>
      </c>
      <c r="B380" t="s">
        <v>2405</v>
      </c>
      <c r="C380" t="s">
        <v>2267</v>
      </c>
      <c r="D380" t="s">
        <v>2267</v>
      </c>
      <c r="E380" t="s">
        <v>2000</v>
      </c>
      <c r="F380" t="s">
        <v>2016</v>
      </c>
      <c r="G380">
        <v>47</v>
      </c>
      <c r="H380" t="s">
        <v>2007</v>
      </c>
      <c r="I380" t="s">
        <v>2228</v>
      </c>
    </row>
    <row r="381" spans="1:9" x14ac:dyDescent="0.25">
      <c r="A381" t="s">
        <v>1291</v>
      </c>
      <c r="B381" t="s">
        <v>2406</v>
      </c>
      <c r="C381" t="s">
        <v>2267</v>
      </c>
      <c r="D381" t="s">
        <v>2267</v>
      </c>
      <c r="E381" t="s">
        <v>2000</v>
      </c>
      <c r="F381" t="s">
        <v>2016</v>
      </c>
      <c r="G381">
        <v>47</v>
      </c>
      <c r="H381" t="s">
        <v>2007</v>
      </c>
      <c r="I381" t="s">
        <v>2228</v>
      </c>
    </row>
    <row r="382" spans="1:9" x14ac:dyDescent="0.25">
      <c r="A382" t="s">
        <v>1296</v>
      </c>
      <c r="B382" t="s">
        <v>2407</v>
      </c>
      <c r="C382" t="s">
        <v>2267</v>
      </c>
      <c r="D382" t="s">
        <v>2267</v>
      </c>
      <c r="E382" t="s">
        <v>2000</v>
      </c>
      <c r="F382" t="s">
        <v>2016</v>
      </c>
      <c r="G382">
        <v>47</v>
      </c>
      <c r="H382" t="s">
        <v>2007</v>
      </c>
      <c r="I382" t="s">
        <v>2228</v>
      </c>
    </row>
    <row r="383" spans="1:9" x14ac:dyDescent="0.25">
      <c r="A383" t="s">
        <v>1299</v>
      </c>
      <c r="B383" t="s">
        <v>2408</v>
      </c>
      <c r="C383" t="s">
        <v>2267</v>
      </c>
      <c r="D383" t="s">
        <v>2267</v>
      </c>
      <c r="E383" t="s">
        <v>2000</v>
      </c>
      <c r="F383" t="s">
        <v>2016</v>
      </c>
      <c r="G383">
        <v>47</v>
      </c>
      <c r="H383" t="s">
        <v>2007</v>
      </c>
      <c r="I383" t="s">
        <v>2228</v>
      </c>
    </row>
    <row r="384" spans="1:9" x14ac:dyDescent="0.25">
      <c r="A384" t="s">
        <v>1302</v>
      </c>
      <c r="B384" t="s">
        <v>2409</v>
      </c>
      <c r="C384" t="s">
        <v>2267</v>
      </c>
      <c r="D384" t="s">
        <v>2267</v>
      </c>
      <c r="E384" t="s">
        <v>2000</v>
      </c>
      <c r="F384" t="s">
        <v>2016</v>
      </c>
      <c r="G384">
        <v>47</v>
      </c>
      <c r="H384" t="s">
        <v>2007</v>
      </c>
      <c r="I384" t="s">
        <v>2228</v>
      </c>
    </row>
    <row r="385" spans="1:9" x14ac:dyDescent="0.25">
      <c r="A385" t="s">
        <v>1789</v>
      </c>
      <c r="B385" t="s">
        <v>2410</v>
      </c>
      <c r="C385" t="s">
        <v>2267</v>
      </c>
      <c r="D385" t="s">
        <v>2267</v>
      </c>
      <c r="E385" t="s">
        <v>2000</v>
      </c>
      <c r="F385" t="s">
        <v>2016</v>
      </c>
      <c r="G385">
        <v>47</v>
      </c>
      <c r="H385" t="s">
        <v>2007</v>
      </c>
      <c r="I385" t="s">
        <v>2228</v>
      </c>
    </row>
    <row r="386" spans="1:9" x14ac:dyDescent="0.25">
      <c r="A386" t="s">
        <v>1794</v>
      </c>
      <c r="B386" t="s">
        <v>2411</v>
      </c>
      <c r="C386" t="s">
        <v>2267</v>
      </c>
      <c r="D386" t="s">
        <v>2267</v>
      </c>
      <c r="E386" t="s">
        <v>2000</v>
      </c>
      <c r="F386" t="s">
        <v>2016</v>
      </c>
      <c r="G386">
        <v>47</v>
      </c>
      <c r="H386" t="s">
        <v>2007</v>
      </c>
      <c r="I386" t="s">
        <v>2228</v>
      </c>
    </row>
    <row r="387" spans="1:9" x14ac:dyDescent="0.25">
      <c r="A387" t="s">
        <v>1797</v>
      </c>
      <c r="B387" t="s">
        <v>2412</v>
      </c>
      <c r="C387" t="s">
        <v>2267</v>
      </c>
      <c r="D387" t="s">
        <v>2267</v>
      </c>
      <c r="E387" t="s">
        <v>2000</v>
      </c>
      <c r="F387" t="s">
        <v>2016</v>
      </c>
      <c r="G387">
        <v>47</v>
      </c>
      <c r="H387" t="s">
        <v>2007</v>
      </c>
      <c r="I387" t="s">
        <v>2228</v>
      </c>
    </row>
    <row r="388" spans="1:9" x14ac:dyDescent="0.25">
      <c r="A388" t="s">
        <v>1802</v>
      </c>
      <c r="B388" t="s">
        <v>2413</v>
      </c>
      <c r="C388" t="s">
        <v>2267</v>
      </c>
      <c r="D388" t="s">
        <v>2267</v>
      </c>
      <c r="E388" t="s">
        <v>2000</v>
      </c>
      <c r="F388" t="s">
        <v>2016</v>
      </c>
      <c r="G388">
        <v>47</v>
      </c>
      <c r="H388" t="s">
        <v>2007</v>
      </c>
      <c r="I388" t="s">
        <v>2228</v>
      </c>
    </row>
    <row r="389" spans="1:9" x14ac:dyDescent="0.25">
      <c r="A389" t="s">
        <v>1969</v>
      </c>
      <c r="B389" t="s">
        <v>2414</v>
      </c>
      <c r="C389" t="s">
        <v>2267</v>
      </c>
      <c r="D389" t="s">
        <v>2267</v>
      </c>
      <c r="E389" t="s">
        <v>2000</v>
      </c>
      <c r="F389" t="s">
        <v>2016</v>
      </c>
      <c r="G389">
        <v>47</v>
      </c>
      <c r="H389" t="s">
        <v>2007</v>
      </c>
      <c r="I389" t="s">
        <v>2228</v>
      </c>
    </row>
    <row r="390" spans="1:9" x14ac:dyDescent="0.25">
      <c r="A390" t="s">
        <v>1046</v>
      </c>
      <c r="B390" t="s">
        <v>2415</v>
      </c>
      <c r="C390" t="s">
        <v>2267</v>
      </c>
      <c r="D390" t="s">
        <v>2267</v>
      </c>
      <c r="E390" t="s">
        <v>2000</v>
      </c>
      <c r="F390" t="s">
        <v>2016</v>
      </c>
      <c r="G390">
        <v>47</v>
      </c>
      <c r="H390" t="s">
        <v>2007</v>
      </c>
      <c r="I390" t="s">
        <v>2228</v>
      </c>
    </row>
    <row r="391" spans="1:9" x14ac:dyDescent="0.25">
      <c r="A391" t="s">
        <v>1090</v>
      </c>
      <c r="B391" t="s">
        <v>2416</v>
      </c>
      <c r="C391" t="s">
        <v>2267</v>
      </c>
      <c r="D391" t="s">
        <v>2267</v>
      </c>
      <c r="E391" t="s">
        <v>2000</v>
      </c>
      <c r="F391" t="s">
        <v>2016</v>
      </c>
      <c r="G391">
        <v>47</v>
      </c>
      <c r="H391" t="s">
        <v>2007</v>
      </c>
      <c r="I391" t="s">
        <v>2228</v>
      </c>
    </row>
    <row r="392" spans="1:9" x14ac:dyDescent="0.25">
      <c r="A392" t="s">
        <v>1119</v>
      </c>
      <c r="B392" t="s">
        <v>2417</v>
      </c>
      <c r="C392" t="s">
        <v>2267</v>
      </c>
      <c r="D392" t="s">
        <v>2267</v>
      </c>
      <c r="E392" t="s">
        <v>2000</v>
      </c>
      <c r="F392" t="s">
        <v>2016</v>
      </c>
      <c r="G392">
        <v>47</v>
      </c>
      <c r="H392" t="s">
        <v>2007</v>
      </c>
      <c r="I392" t="s">
        <v>2228</v>
      </c>
    </row>
    <row r="393" spans="1:9" x14ac:dyDescent="0.25">
      <c r="A393" t="s">
        <v>1238</v>
      </c>
      <c r="B393" t="s">
        <v>2418</v>
      </c>
      <c r="C393" t="s">
        <v>2267</v>
      </c>
      <c r="D393" t="s">
        <v>2267</v>
      </c>
      <c r="E393" t="s">
        <v>2000</v>
      </c>
      <c r="F393" t="s">
        <v>2016</v>
      </c>
      <c r="G393">
        <v>47</v>
      </c>
      <c r="H393" t="s">
        <v>2007</v>
      </c>
      <c r="I393" t="s">
        <v>2228</v>
      </c>
    </row>
    <row r="394" spans="1:9" x14ac:dyDescent="0.25">
      <c r="A394" t="s">
        <v>1508</v>
      </c>
      <c r="B394" t="s">
        <v>2419</v>
      </c>
      <c r="C394" t="s">
        <v>2420</v>
      </c>
      <c r="D394" t="s">
        <v>2420</v>
      </c>
      <c r="E394" t="s">
        <v>2000</v>
      </c>
      <c r="F394" t="s">
        <v>2016</v>
      </c>
      <c r="G394">
        <v>47</v>
      </c>
      <c r="H394" t="s">
        <v>2007</v>
      </c>
      <c r="I394" t="s">
        <v>2218</v>
      </c>
    </row>
    <row r="395" spans="1:9" x14ac:dyDescent="0.25">
      <c r="A395" t="s">
        <v>1812</v>
      </c>
      <c r="B395" t="s">
        <v>2421</v>
      </c>
      <c r="C395" t="s">
        <v>2420</v>
      </c>
      <c r="D395" t="s">
        <v>2420</v>
      </c>
      <c r="E395" t="s">
        <v>2000</v>
      </c>
      <c r="F395" t="s">
        <v>2016</v>
      </c>
      <c r="G395">
        <v>47</v>
      </c>
      <c r="H395" t="s">
        <v>2007</v>
      </c>
      <c r="I395" t="s">
        <v>2218</v>
      </c>
    </row>
    <row r="396" spans="1:9" x14ac:dyDescent="0.25">
      <c r="A396">
        <v>501049</v>
      </c>
      <c r="B396" t="s">
        <v>2422</v>
      </c>
      <c r="C396" t="s">
        <v>2423</v>
      </c>
      <c r="D396" t="s">
        <v>2424</v>
      </c>
      <c r="E396" t="s">
        <v>2000</v>
      </c>
      <c r="F396" t="s">
        <v>2425</v>
      </c>
      <c r="G396">
        <v>49</v>
      </c>
      <c r="H396" t="s">
        <v>2426</v>
      </c>
      <c r="I396" t="s">
        <v>2427</v>
      </c>
    </row>
    <row r="397" spans="1:9" x14ac:dyDescent="0.25">
      <c r="A397">
        <v>501058</v>
      </c>
      <c r="B397" t="s">
        <v>2428</v>
      </c>
      <c r="C397" t="s">
        <v>2429</v>
      </c>
      <c r="D397" t="s">
        <v>2430</v>
      </c>
      <c r="E397" t="s">
        <v>2000</v>
      </c>
      <c r="F397" t="s">
        <v>2425</v>
      </c>
      <c r="G397">
        <v>49</v>
      </c>
      <c r="H397" t="s">
        <v>2426</v>
      </c>
      <c r="I397" t="s">
        <v>2431</v>
      </c>
    </row>
    <row r="398" spans="1:9" x14ac:dyDescent="0.25">
      <c r="A398">
        <v>501049</v>
      </c>
      <c r="B398" t="s">
        <v>2432</v>
      </c>
      <c r="C398" t="s">
        <v>2429</v>
      </c>
      <c r="D398" t="s">
        <v>2433</v>
      </c>
      <c r="E398" t="s">
        <v>2000</v>
      </c>
      <c r="F398" t="s">
        <v>2425</v>
      </c>
      <c r="G398">
        <v>49</v>
      </c>
      <c r="H398" t="s">
        <v>2426</v>
      </c>
      <c r="I398" t="s">
        <v>2434</v>
      </c>
    </row>
    <row r="399" spans="1:9" x14ac:dyDescent="0.25">
      <c r="A399" t="s">
        <v>1781</v>
      </c>
      <c r="B399" t="s">
        <v>2435</v>
      </c>
      <c r="C399" t="s">
        <v>2436</v>
      </c>
      <c r="D399" t="s">
        <v>2437</v>
      </c>
      <c r="E399" t="s">
        <v>2000</v>
      </c>
      <c r="F399" t="s">
        <v>2438</v>
      </c>
      <c r="G399">
        <v>49</v>
      </c>
      <c r="H399" t="s">
        <v>2426</v>
      </c>
      <c r="I399" t="s">
        <v>2439</v>
      </c>
    </row>
    <row r="400" spans="1:9" x14ac:dyDescent="0.25">
      <c r="A400" t="s">
        <v>920</v>
      </c>
      <c r="B400" t="s">
        <v>2440</v>
      </c>
      <c r="C400" t="s">
        <v>2436</v>
      </c>
      <c r="D400" t="s">
        <v>2437</v>
      </c>
      <c r="E400" t="s">
        <v>2000</v>
      </c>
      <c r="F400" t="s">
        <v>2438</v>
      </c>
      <c r="G400">
        <v>49</v>
      </c>
      <c r="H400" t="s">
        <v>2426</v>
      </c>
      <c r="I400" t="s">
        <v>2441</v>
      </c>
    </row>
    <row r="401" spans="1:9" x14ac:dyDescent="0.25">
      <c r="A401" t="s">
        <v>929</v>
      </c>
      <c r="B401" t="s">
        <v>2442</v>
      </c>
      <c r="C401" t="s">
        <v>2436</v>
      </c>
      <c r="D401" t="s">
        <v>2437</v>
      </c>
      <c r="E401" t="s">
        <v>2000</v>
      </c>
      <c r="F401" t="s">
        <v>2438</v>
      </c>
      <c r="G401">
        <v>49</v>
      </c>
      <c r="H401" t="s">
        <v>2426</v>
      </c>
      <c r="I401" t="s">
        <v>2441</v>
      </c>
    </row>
    <row r="402" spans="1:9" x14ac:dyDescent="0.25">
      <c r="A402" t="s">
        <v>941</v>
      </c>
      <c r="B402" t="s">
        <v>2443</v>
      </c>
      <c r="C402" t="s">
        <v>2436</v>
      </c>
      <c r="D402" t="s">
        <v>2437</v>
      </c>
      <c r="E402" t="s">
        <v>2000</v>
      </c>
      <c r="F402" t="s">
        <v>2438</v>
      </c>
      <c r="G402">
        <v>49</v>
      </c>
      <c r="H402" t="s">
        <v>2426</v>
      </c>
      <c r="I402" t="s">
        <v>2444</v>
      </c>
    </row>
    <row r="403" spans="1:9" x14ac:dyDescent="0.25">
      <c r="A403" t="s">
        <v>1945</v>
      </c>
      <c r="B403" t="s">
        <v>2445</v>
      </c>
      <c r="C403" t="s">
        <v>2446</v>
      </c>
      <c r="D403" t="s">
        <v>2149</v>
      </c>
      <c r="E403" t="s">
        <v>2000</v>
      </c>
      <c r="F403" t="s">
        <v>2438</v>
      </c>
      <c r="G403">
        <v>49</v>
      </c>
      <c r="H403" t="s">
        <v>2426</v>
      </c>
      <c r="I403" t="s">
        <v>2447</v>
      </c>
    </row>
    <row r="404" spans="1:9" x14ac:dyDescent="0.25">
      <c r="A404" t="s">
        <v>2449</v>
      </c>
      <c r="B404" t="s">
        <v>2448</v>
      </c>
      <c r="C404" t="s">
        <v>2450</v>
      </c>
      <c r="D404" t="s">
        <v>2451</v>
      </c>
      <c r="E404" t="s">
        <v>2000</v>
      </c>
      <c r="F404" t="s">
        <v>2438</v>
      </c>
      <c r="G404">
        <v>49</v>
      </c>
      <c r="H404" t="s">
        <v>2426</v>
      </c>
      <c r="I404" t="s">
        <v>2452</v>
      </c>
    </row>
    <row r="405" spans="1:9" x14ac:dyDescent="0.25">
      <c r="A405">
        <v>500010</v>
      </c>
      <c r="B405" t="s">
        <v>2453</v>
      </c>
      <c r="C405" t="s">
        <v>2454</v>
      </c>
      <c r="D405" t="s">
        <v>2455</v>
      </c>
      <c r="E405" t="s">
        <v>2000</v>
      </c>
      <c r="F405" t="s">
        <v>2456</v>
      </c>
      <c r="G405">
        <v>49</v>
      </c>
      <c r="H405" t="s">
        <v>2426</v>
      </c>
      <c r="I405" t="s">
        <v>2457</v>
      </c>
    </row>
    <row r="406" spans="1:9" x14ac:dyDescent="0.25">
      <c r="A406">
        <v>501048</v>
      </c>
      <c r="B406" t="s">
        <v>2458</v>
      </c>
      <c r="C406" t="s">
        <v>2459</v>
      </c>
      <c r="D406" t="s">
        <v>2424</v>
      </c>
      <c r="E406" t="s">
        <v>2000</v>
      </c>
      <c r="F406" t="s">
        <v>2456</v>
      </c>
      <c r="G406">
        <v>49</v>
      </c>
      <c r="H406" t="s">
        <v>2426</v>
      </c>
      <c r="I406" t="s">
        <v>2460</v>
      </c>
    </row>
    <row r="407" spans="1:9" x14ac:dyDescent="0.25">
      <c r="A407">
        <v>501057</v>
      </c>
      <c r="B407" t="s">
        <v>2461</v>
      </c>
      <c r="C407" t="s">
        <v>2462</v>
      </c>
      <c r="D407" t="s">
        <v>2430</v>
      </c>
      <c r="E407" t="s">
        <v>2000</v>
      </c>
      <c r="F407" t="s">
        <v>2456</v>
      </c>
      <c r="G407">
        <v>49</v>
      </c>
      <c r="H407" t="s">
        <v>2426</v>
      </c>
      <c r="I407" t="s">
        <v>2463</v>
      </c>
    </row>
    <row r="408" spans="1:9" x14ac:dyDescent="0.25">
      <c r="A408">
        <v>501048</v>
      </c>
      <c r="B408" t="s">
        <v>2464</v>
      </c>
      <c r="C408" t="s">
        <v>2465</v>
      </c>
      <c r="D408" t="s">
        <v>2466</v>
      </c>
      <c r="E408" t="s">
        <v>2000</v>
      </c>
      <c r="F408" t="s">
        <v>2456</v>
      </c>
      <c r="G408">
        <v>49</v>
      </c>
      <c r="H408" t="s">
        <v>2426</v>
      </c>
      <c r="I408" t="s">
        <v>2467</v>
      </c>
    </row>
    <row r="409" spans="1:9" x14ac:dyDescent="0.25">
      <c r="A409">
        <v>28980</v>
      </c>
      <c r="B409" t="s">
        <v>2468</v>
      </c>
      <c r="C409" t="s">
        <v>2469</v>
      </c>
      <c r="D409" t="s">
        <v>2470</v>
      </c>
      <c r="E409" t="s">
        <v>2000</v>
      </c>
      <c r="F409" t="s">
        <v>2456</v>
      </c>
      <c r="G409">
        <v>49</v>
      </c>
      <c r="H409" t="s">
        <v>2426</v>
      </c>
      <c r="I409" t="s">
        <v>2471</v>
      </c>
    </row>
    <row r="410" spans="1:9" x14ac:dyDescent="0.25">
      <c r="A410">
        <v>28983</v>
      </c>
      <c r="B410" t="s">
        <v>2472</v>
      </c>
      <c r="C410" t="s">
        <v>2469</v>
      </c>
      <c r="D410" t="s">
        <v>2470</v>
      </c>
      <c r="E410" t="s">
        <v>2000</v>
      </c>
      <c r="F410" t="s">
        <v>2456</v>
      </c>
      <c r="G410">
        <v>49</v>
      </c>
      <c r="H410" t="s">
        <v>2426</v>
      </c>
      <c r="I410" t="s">
        <v>2473</v>
      </c>
    </row>
    <row r="411" spans="1:9" x14ac:dyDescent="0.25">
      <c r="A411">
        <v>28978</v>
      </c>
      <c r="B411" t="s">
        <v>2474</v>
      </c>
      <c r="C411" t="s">
        <v>2469</v>
      </c>
      <c r="D411" t="s">
        <v>2470</v>
      </c>
      <c r="E411" t="s">
        <v>2000</v>
      </c>
      <c r="F411" t="s">
        <v>2456</v>
      </c>
      <c r="G411">
        <v>49</v>
      </c>
      <c r="H411" t="s">
        <v>2426</v>
      </c>
      <c r="I411" t="s">
        <v>2475</v>
      </c>
    </row>
    <row r="412" spans="1:9" x14ac:dyDescent="0.25">
      <c r="A412">
        <v>28981</v>
      </c>
      <c r="B412" t="s">
        <v>2476</v>
      </c>
      <c r="C412" t="s">
        <v>2469</v>
      </c>
      <c r="D412" t="s">
        <v>2470</v>
      </c>
      <c r="E412" t="s">
        <v>2000</v>
      </c>
      <c r="F412" t="s">
        <v>2456</v>
      </c>
      <c r="G412">
        <v>49</v>
      </c>
      <c r="H412" t="s">
        <v>2426</v>
      </c>
      <c r="I412" t="s">
        <v>2477</v>
      </c>
    </row>
    <row r="413" spans="1:9" x14ac:dyDescent="0.25">
      <c r="A413">
        <v>28987</v>
      </c>
      <c r="B413" t="s">
        <v>2478</v>
      </c>
      <c r="C413" t="s">
        <v>2469</v>
      </c>
      <c r="D413" t="s">
        <v>2470</v>
      </c>
      <c r="E413" t="s">
        <v>2000</v>
      </c>
      <c r="F413" t="s">
        <v>2456</v>
      </c>
      <c r="G413">
        <v>49</v>
      </c>
      <c r="H413" t="s">
        <v>2426</v>
      </c>
      <c r="I413" t="s">
        <v>2479</v>
      </c>
    </row>
    <row r="414" spans="1:9" x14ac:dyDescent="0.25">
      <c r="A414">
        <v>28990</v>
      </c>
      <c r="B414" t="s">
        <v>2480</v>
      </c>
      <c r="C414" t="s">
        <v>2469</v>
      </c>
      <c r="D414" t="s">
        <v>2470</v>
      </c>
      <c r="E414" t="s">
        <v>2000</v>
      </c>
      <c r="F414" t="s">
        <v>2456</v>
      </c>
      <c r="G414">
        <v>49</v>
      </c>
      <c r="H414" t="s">
        <v>2426</v>
      </c>
      <c r="I414" t="s">
        <v>2481</v>
      </c>
    </row>
    <row r="415" spans="1:9" x14ac:dyDescent="0.25">
      <c r="A415">
        <v>28980</v>
      </c>
      <c r="B415" t="s">
        <v>2482</v>
      </c>
      <c r="C415" t="s">
        <v>2483</v>
      </c>
      <c r="D415" t="s">
        <v>2484</v>
      </c>
      <c r="E415" t="s">
        <v>2000</v>
      </c>
      <c r="F415" t="s">
        <v>2456</v>
      </c>
      <c r="G415">
        <v>49</v>
      </c>
      <c r="H415" t="s">
        <v>2426</v>
      </c>
      <c r="I415" t="s">
        <v>2485</v>
      </c>
    </row>
    <row r="416" spans="1:9" x14ac:dyDescent="0.25">
      <c r="A416">
        <v>28983</v>
      </c>
      <c r="B416" t="s">
        <v>2486</v>
      </c>
      <c r="C416" t="s">
        <v>2483</v>
      </c>
      <c r="D416" t="s">
        <v>2484</v>
      </c>
      <c r="E416" t="s">
        <v>2000</v>
      </c>
      <c r="F416" t="s">
        <v>2456</v>
      </c>
      <c r="G416">
        <v>49</v>
      </c>
      <c r="H416" t="s">
        <v>2426</v>
      </c>
      <c r="I416" t="s">
        <v>2487</v>
      </c>
    </row>
    <row r="417" spans="1:9" x14ac:dyDescent="0.25">
      <c r="A417">
        <v>28992</v>
      </c>
      <c r="B417" t="s">
        <v>2488</v>
      </c>
      <c r="C417" t="s">
        <v>2483</v>
      </c>
      <c r="D417" t="s">
        <v>2484</v>
      </c>
      <c r="E417" t="s">
        <v>2000</v>
      </c>
      <c r="F417" t="s">
        <v>2456</v>
      </c>
      <c r="G417">
        <v>49</v>
      </c>
      <c r="H417" t="s">
        <v>2426</v>
      </c>
      <c r="I417" t="s">
        <v>2489</v>
      </c>
    </row>
    <row r="418" spans="1:9" x14ac:dyDescent="0.25">
      <c r="A418">
        <v>28988</v>
      </c>
      <c r="B418" t="s">
        <v>2490</v>
      </c>
      <c r="C418" t="s">
        <v>2483</v>
      </c>
      <c r="D418" t="s">
        <v>2484</v>
      </c>
      <c r="E418" t="s">
        <v>2000</v>
      </c>
      <c r="F418" t="s">
        <v>2456</v>
      </c>
      <c r="G418">
        <v>49</v>
      </c>
      <c r="H418" t="s">
        <v>2426</v>
      </c>
      <c r="I418" t="s">
        <v>2491</v>
      </c>
    </row>
    <row r="419" spans="1:9" x14ac:dyDescent="0.25">
      <c r="A419">
        <v>29069</v>
      </c>
      <c r="B419" t="s">
        <v>2492</v>
      </c>
      <c r="C419" t="s">
        <v>2483</v>
      </c>
      <c r="D419" t="s">
        <v>2484</v>
      </c>
      <c r="E419" t="s">
        <v>2000</v>
      </c>
      <c r="F419" t="s">
        <v>2456</v>
      </c>
      <c r="G419">
        <v>49</v>
      </c>
      <c r="H419" t="s">
        <v>2426</v>
      </c>
      <c r="I419" t="s">
        <v>2493</v>
      </c>
    </row>
    <row r="420" spans="1:9" x14ac:dyDescent="0.25">
      <c r="A420">
        <v>29068</v>
      </c>
      <c r="B420" t="s">
        <v>2494</v>
      </c>
      <c r="C420" t="s">
        <v>2483</v>
      </c>
      <c r="D420" t="s">
        <v>2484</v>
      </c>
      <c r="E420" t="s">
        <v>2000</v>
      </c>
      <c r="F420" t="s">
        <v>2456</v>
      </c>
      <c r="G420">
        <v>49</v>
      </c>
      <c r="H420" t="s">
        <v>2426</v>
      </c>
      <c r="I420" t="s">
        <v>2495</v>
      </c>
    </row>
    <row r="421" spans="1:9" x14ac:dyDescent="0.25">
      <c r="A421">
        <v>500001</v>
      </c>
      <c r="B421" t="s">
        <v>2496</v>
      </c>
      <c r="C421" t="s">
        <v>2455</v>
      </c>
      <c r="D421" t="s">
        <v>1999</v>
      </c>
      <c r="E421" t="s">
        <v>2000</v>
      </c>
      <c r="F421" t="s">
        <v>2456</v>
      </c>
      <c r="G421">
        <v>49</v>
      </c>
      <c r="H421" t="s">
        <v>2426</v>
      </c>
      <c r="I421" t="s">
        <v>2497</v>
      </c>
    </row>
    <row r="422" spans="1:9" x14ac:dyDescent="0.25">
      <c r="A422">
        <v>28982</v>
      </c>
      <c r="B422" t="s">
        <v>2498</v>
      </c>
      <c r="C422" t="s">
        <v>2499</v>
      </c>
      <c r="D422" t="s">
        <v>2484</v>
      </c>
      <c r="E422" t="s">
        <v>2000</v>
      </c>
      <c r="F422" t="s">
        <v>2500</v>
      </c>
      <c r="G422">
        <v>49</v>
      </c>
      <c r="H422" t="s">
        <v>2426</v>
      </c>
      <c r="I422" t="s">
        <v>2501</v>
      </c>
    </row>
    <row r="423" spans="1:9" x14ac:dyDescent="0.25">
      <c r="A423">
        <v>28985</v>
      </c>
      <c r="B423" t="s">
        <v>2502</v>
      </c>
      <c r="C423" t="s">
        <v>2499</v>
      </c>
      <c r="D423" t="s">
        <v>2484</v>
      </c>
      <c r="E423" t="s">
        <v>2000</v>
      </c>
      <c r="F423" t="s">
        <v>2500</v>
      </c>
      <c r="G423">
        <v>49</v>
      </c>
      <c r="H423" t="s">
        <v>2426</v>
      </c>
      <c r="I423" t="s">
        <v>2501</v>
      </c>
    </row>
    <row r="424" spans="1:9" x14ac:dyDescent="0.25">
      <c r="A424">
        <v>28986</v>
      </c>
      <c r="B424" t="s">
        <v>2503</v>
      </c>
      <c r="C424" t="s">
        <v>2499</v>
      </c>
      <c r="D424" t="s">
        <v>2484</v>
      </c>
      <c r="E424" t="s">
        <v>2000</v>
      </c>
      <c r="F424" t="s">
        <v>2500</v>
      </c>
      <c r="G424">
        <v>49</v>
      </c>
      <c r="H424" t="s">
        <v>2426</v>
      </c>
      <c r="I424" t="s">
        <v>2501</v>
      </c>
    </row>
    <row r="425" spans="1:9" x14ac:dyDescent="0.25">
      <c r="A425">
        <v>28989</v>
      </c>
      <c r="B425" t="s">
        <v>2504</v>
      </c>
      <c r="C425" t="s">
        <v>2499</v>
      </c>
      <c r="D425" t="s">
        <v>2484</v>
      </c>
      <c r="E425" t="s">
        <v>2000</v>
      </c>
      <c r="F425" t="s">
        <v>2500</v>
      </c>
      <c r="G425">
        <v>49</v>
      </c>
      <c r="H425" t="s">
        <v>2426</v>
      </c>
      <c r="I425" t="s">
        <v>2505</v>
      </c>
    </row>
    <row r="426" spans="1:9" x14ac:dyDescent="0.25">
      <c r="A426">
        <v>28991</v>
      </c>
      <c r="B426" t="s">
        <v>2506</v>
      </c>
      <c r="C426" t="s">
        <v>2499</v>
      </c>
      <c r="D426" t="s">
        <v>2484</v>
      </c>
      <c r="E426" t="s">
        <v>2000</v>
      </c>
      <c r="F426" t="s">
        <v>2500</v>
      </c>
      <c r="G426">
        <v>49</v>
      </c>
      <c r="H426" t="s">
        <v>2426</v>
      </c>
      <c r="I426" t="s">
        <v>2505</v>
      </c>
    </row>
    <row r="427" spans="1:9" x14ac:dyDescent="0.25">
      <c r="A427">
        <v>29064</v>
      </c>
      <c r="B427" t="s">
        <v>2507</v>
      </c>
      <c r="C427" t="s">
        <v>2499</v>
      </c>
      <c r="D427" t="s">
        <v>2484</v>
      </c>
      <c r="E427" t="s">
        <v>2000</v>
      </c>
      <c r="F427" t="s">
        <v>2500</v>
      </c>
      <c r="G427">
        <v>49</v>
      </c>
      <c r="H427" t="s">
        <v>2426</v>
      </c>
      <c r="I427" t="s">
        <v>2505</v>
      </c>
    </row>
    <row r="428" spans="1:9" x14ac:dyDescent="0.25">
      <c r="A428">
        <v>29065</v>
      </c>
      <c r="B428" t="s">
        <v>2508</v>
      </c>
      <c r="C428" t="s">
        <v>2499</v>
      </c>
      <c r="D428" t="s">
        <v>2484</v>
      </c>
      <c r="E428" t="s">
        <v>2000</v>
      </c>
      <c r="F428" t="s">
        <v>2500</v>
      </c>
      <c r="G428">
        <v>49</v>
      </c>
      <c r="H428" t="s">
        <v>2426</v>
      </c>
      <c r="I428" t="s">
        <v>2505</v>
      </c>
    </row>
    <row r="429" spans="1:9" x14ac:dyDescent="0.25">
      <c r="A429">
        <v>29070</v>
      </c>
      <c r="B429" t="s">
        <v>2509</v>
      </c>
      <c r="C429" t="s">
        <v>2499</v>
      </c>
      <c r="D429" t="s">
        <v>2484</v>
      </c>
      <c r="E429" t="s">
        <v>2000</v>
      </c>
      <c r="F429" t="s">
        <v>2500</v>
      </c>
      <c r="G429">
        <v>49</v>
      </c>
      <c r="H429" t="s">
        <v>2426</v>
      </c>
      <c r="I429" t="s">
        <v>2505</v>
      </c>
    </row>
    <row r="430" spans="1:9" x14ac:dyDescent="0.25">
      <c r="A430">
        <v>29072</v>
      </c>
      <c r="B430" t="s">
        <v>2510</v>
      </c>
      <c r="C430" t="s">
        <v>2499</v>
      </c>
      <c r="D430" t="s">
        <v>2484</v>
      </c>
      <c r="E430" t="s">
        <v>2000</v>
      </c>
      <c r="F430" t="s">
        <v>2500</v>
      </c>
      <c r="G430">
        <v>49</v>
      </c>
      <c r="H430" t="s">
        <v>2426</v>
      </c>
      <c r="I430" t="s">
        <v>2505</v>
      </c>
    </row>
    <row r="431" spans="1:9" x14ac:dyDescent="0.25">
      <c r="A431">
        <v>29075</v>
      </c>
      <c r="B431" t="s">
        <v>2511</v>
      </c>
      <c r="C431" t="s">
        <v>2499</v>
      </c>
      <c r="D431" t="s">
        <v>2484</v>
      </c>
      <c r="E431" t="s">
        <v>2000</v>
      </c>
      <c r="F431" t="s">
        <v>2500</v>
      </c>
      <c r="G431">
        <v>49</v>
      </c>
      <c r="H431" t="s">
        <v>2426</v>
      </c>
      <c r="I431" t="s">
        <v>2505</v>
      </c>
    </row>
    <row r="432" spans="1:9" x14ac:dyDescent="0.25">
      <c r="A432">
        <v>29077</v>
      </c>
      <c r="B432" t="s">
        <v>2512</v>
      </c>
      <c r="C432" t="s">
        <v>2499</v>
      </c>
      <c r="D432" t="s">
        <v>2484</v>
      </c>
      <c r="E432" t="s">
        <v>2000</v>
      </c>
      <c r="F432" t="s">
        <v>2500</v>
      </c>
      <c r="G432">
        <v>49</v>
      </c>
      <c r="H432" t="s">
        <v>2426</v>
      </c>
      <c r="I432" t="s">
        <v>2505</v>
      </c>
    </row>
    <row r="433" spans="1:9" x14ac:dyDescent="0.25">
      <c r="A433" t="s">
        <v>538</v>
      </c>
      <c r="B433" t="s">
        <v>2513</v>
      </c>
      <c r="C433" t="s">
        <v>2514</v>
      </c>
      <c r="D433" t="s">
        <v>2451</v>
      </c>
      <c r="E433" t="s">
        <v>2000</v>
      </c>
      <c r="F433" t="s">
        <v>2438</v>
      </c>
      <c r="G433">
        <v>49</v>
      </c>
      <c r="H433" t="s">
        <v>2426</v>
      </c>
      <c r="I433" t="s">
        <v>2515</v>
      </c>
    </row>
    <row r="434" spans="1:9" x14ac:dyDescent="0.25">
      <c r="A434" t="s">
        <v>544</v>
      </c>
      <c r="B434" t="s">
        <v>2516</v>
      </c>
      <c r="C434" t="s">
        <v>2514</v>
      </c>
      <c r="D434" t="s">
        <v>2451</v>
      </c>
      <c r="E434" t="s">
        <v>2000</v>
      </c>
      <c r="F434" t="s">
        <v>2438</v>
      </c>
      <c r="G434">
        <v>49</v>
      </c>
      <c r="H434" t="s">
        <v>2426</v>
      </c>
      <c r="I434" t="s">
        <v>2515</v>
      </c>
    </row>
    <row r="435" spans="1:9" x14ac:dyDescent="0.25">
      <c r="A435" t="s">
        <v>1307</v>
      </c>
      <c r="B435" t="s">
        <v>2517</v>
      </c>
      <c r="C435" t="s">
        <v>2514</v>
      </c>
      <c r="D435" t="s">
        <v>2451</v>
      </c>
      <c r="E435" t="s">
        <v>2000</v>
      </c>
      <c r="F435" t="s">
        <v>2438</v>
      </c>
      <c r="G435">
        <v>49</v>
      </c>
      <c r="H435" t="s">
        <v>2426</v>
      </c>
      <c r="I435" t="s">
        <v>2515</v>
      </c>
    </row>
    <row r="436" spans="1:9" x14ac:dyDescent="0.25">
      <c r="A436" t="s">
        <v>1310</v>
      </c>
      <c r="B436" t="s">
        <v>2518</v>
      </c>
      <c r="C436" t="s">
        <v>2514</v>
      </c>
      <c r="D436" t="s">
        <v>2451</v>
      </c>
      <c r="E436" t="s">
        <v>2000</v>
      </c>
      <c r="F436" t="s">
        <v>2438</v>
      </c>
      <c r="G436">
        <v>49</v>
      </c>
      <c r="H436" t="s">
        <v>2426</v>
      </c>
      <c r="I436" t="s">
        <v>2515</v>
      </c>
    </row>
    <row r="437" spans="1:9" x14ac:dyDescent="0.25">
      <c r="A437" t="s">
        <v>1315</v>
      </c>
      <c r="B437" t="s">
        <v>2519</v>
      </c>
      <c r="C437" t="s">
        <v>2514</v>
      </c>
      <c r="D437" t="s">
        <v>2451</v>
      </c>
      <c r="E437" t="s">
        <v>2000</v>
      </c>
      <c r="F437" t="s">
        <v>2438</v>
      </c>
      <c r="G437">
        <v>49</v>
      </c>
      <c r="H437" t="s">
        <v>2426</v>
      </c>
      <c r="I437" t="s">
        <v>2515</v>
      </c>
    </row>
    <row r="438" spans="1:9" x14ac:dyDescent="0.25">
      <c r="A438" t="s">
        <v>1318</v>
      </c>
      <c r="B438" t="s">
        <v>2520</v>
      </c>
      <c r="C438" t="s">
        <v>2514</v>
      </c>
      <c r="D438" t="s">
        <v>2451</v>
      </c>
      <c r="E438" t="s">
        <v>2000</v>
      </c>
      <c r="F438" t="s">
        <v>2438</v>
      </c>
      <c r="G438">
        <v>49</v>
      </c>
      <c r="H438" t="s">
        <v>2426</v>
      </c>
      <c r="I438" t="s">
        <v>2515</v>
      </c>
    </row>
    <row r="439" spans="1:9" x14ac:dyDescent="0.25">
      <c r="A439" t="s">
        <v>1321</v>
      </c>
      <c r="B439" t="s">
        <v>2521</v>
      </c>
      <c r="C439" t="s">
        <v>2514</v>
      </c>
      <c r="D439" t="s">
        <v>2451</v>
      </c>
      <c r="E439" t="s">
        <v>2000</v>
      </c>
      <c r="F439" t="s">
        <v>2438</v>
      </c>
      <c r="G439">
        <v>49</v>
      </c>
      <c r="H439" t="s">
        <v>2426</v>
      </c>
      <c r="I439" t="s">
        <v>2515</v>
      </c>
    </row>
    <row r="440" spans="1:9" x14ac:dyDescent="0.25">
      <c r="A440" t="s">
        <v>1326</v>
      </c>
      <c r="B440" t="s">
        <v>2522</v>
      </c>
      <c r="C440" t="s">
        <v>2514</v>
      </c>
      <c r="D440" t="s">
        <v>2451</v>
      </c>
      <c r="E440" t="s">
        <v>2000</v>
      </c>
      <c r="F440" t="s">
        <v>2438</v>
      </c>
      <c r="G440">
        <v>49</v>
      </c>
      <c r="H440" t="s">
        <v>2426</v>
      </c>
      <c r="I440" t="s">
        <v>2515</v>
      </c>
    </row>
    <row r="441" spans="1:9" x14ac:dyDescent="0.25">
      <c r="A441" t="s">
        <v>1329</v>
      </c>
      <c r="B441" t="s">
        <v>2523</v>
      </c>
      <c r="C441" t="s">
        <v>2514</v>
      </c>
      <c r="D441" t="s">
        <v>2451</v>
      </c>
      <c r="E441" t="s">
        <v>2000</v>
      </c>
      <c r="F441" t="s">
        <v>2438</v>
      </c>
      <c r="G441">
        <v>49</v>
      </c>
      <c r="H441" t="s">
        <v>2426</v>
      </c>
      <c r="I441" t="s">
        <v>2515</v>
      </c>
    </row>
    <row r="442" spans="1:9" x14ac:dyDescent="0.25">
      <c r="A442" t="s">
        <v>1334</v>
      </c>
      <c r="B442" t="s">
        <v>2524</v>
      </c>
      <c r="C442" t="s">
        <v>2514</v>
      </c>
      <c r="D442" t="s">
        <v>2451</v>
      </c>
      <c r="E442" t="s">
        <v>2000</v>
      </c>
      <c r="F442" t="s">
        <v>2438</v>
      </c>
      <c r="G442">
        <v>49</v>
      </c>
      <c r="H442" t="s">
        <v>2426</v>
      </c>
      <c r="I442" t="s">
        <v>2515</v>
      </c>
    </row>
    <row r="443" spans="1:9" x14ac:dyDescent="0.25">
      <c r="A443" t="s">
        <v>1339</v>
      </c>
      <c r="B443" t="s">
        <v>2525</v>
      </c>
      <c r="C443" t="s">
        <v>2514</v>
      </c>
      <c r="D443" t="s">
        <v>2451</v>
      </c>
      <c r="E443" t="s">
        <v>2000</v>
      </c>
      <c r="F443" t="s">
        <v>2438</v>
      </c>
      <c r="G443">
        <v>49</v>
      </c>
      <c r="H443" t="s">
        <v>2426</v>
      </c>
      <c r="I443" t="s">
        <v>2515</v>
      </c>
    </row>
    <row r="444" spans="1:9" x14ac:dyDescent="0.25">
      <c r="A444" t="s">
        <v>1344</v>
      </c>
      <c r="B444" t="s">
        <v>2526</v>
      </c>
      <c r="C444" t="s">
        <v>2514</v>
      </c>
      <c r="D444" t="s">
        <v>2451</v>
      </c>
      <c r="E444" t="s">
        <v>2000</v>
      </c>
      <c r="F444" t="s">
        <v>2438</v>
      </c>
      <c r="G444">
        <v>49</v>
      </c>
      <c r="H444" t="s">
        <v>2426</v>
      </c>
      <c r="I444" t="s">
        <v>2515</v>
      </c>
    </row>
    <row r="445" spans="1:9" x14ac:dyDescent="0.25">
      <c r="A445" t="s">
        <v>1349</v>
      </c>
      <c r="B445" t="s">
        <v>2527</v>
      </c>
      <c r="C445" t="s">
        <v>2514</v>
      </c>
      <c r="D445" t="s">
        <v>2451</v>
      </c>
      <c r="E445" t="s">
        <v>2000</v>
      </c>
      <c r="F445" t="s">
        <v>2438</v>
      </c>
      <c r="G445">
        <v>49</v>
      </c>
      <c r="H445" t="s">
        <v>2426</v>
      </c>
      <c r="I445" t="s">
        <v>2515</v>
      </c>
    </row>
    <row r="446" spans="1:9" x14ac:dyDescent="0.25">
      <c r="A446" t="s">
        <v>1354</v>
      </c>
      <c r="B446" t="s">
        <v>2528</v>
      </c>
      <c r="C446" t="s">
        <v>2514</v>
      </c>
      <c r="D446" t="s">
        <v>2451</v>
      </c>
      <c r="E446" t="s">
        <v>2000</v>
      </c>
      <c r="F446" t="s">
        <v>2438</v>
      </c>
      <c r="G446">
        <v>49</v>
      </c>
      <c r="H446" t="s">
        <v>2426</v>
      </c>
      <c r="I446" t="s">
        <v>2515</v>
      </c>
    </row>
    <row r="447" spans="1:9" x14ac:dyDescent="0.25">
      <c r="A447" t="s">
        <v>1359</v>
      </c>
      <c r="B447" t="s">
        <v>2529</v>
      </c>
      <c r="C447" t="s">
        <v>2514</v>
      </c>
      <c r="D447" t="s">
        <v>2451</v>
      </c>
      <c r="E447" t="s">
        <v>2000</v>
      </c>
      <c r="F447" t="s">
        <v>2438</v>
      </c>
      <c r="G447">
        <v>49</v>
      </c>
      <c r="H447" t="s">
        <v>2426</v>
      </c>
      <c r="I447" t="s">
        <v>2515</v>
      </c>
    </row>
    <row r="448" spans="1:9" x14ac:dyDescent="0.25">
      <c r="A448" t="s">
        <v>1364</v>
      </c>
      <c r="B448" t="s">
        <v>2530</v>
      </c>
      <c r="C448" t="s">
        <v>2514</v>
      </c>
      <c r="D448" t="s">
        <v>2451</v>
      </c>
      <c r="E448" t="s">
        <v>2000</v>
      </c>
      <c r="F448" t="s">
        <v>2438</v>
      </c>
      <c r="G448">
        <v>49</v>
      </c>
      <c r="H448" t="s">
        <v>2426</v>
      </c>
      <c r="I448" t="s">
        <v>2515</v>
      </c>
    </row>
    <row r="449" spans="1:9" x14ac:dyDescent="0.25">
      <c r="A449" t="s">
        <v>1368</v>
      </c>
      <c r="B449" t="s">
        <v>2531</v>
      </c>
      <c r="C449" t="s">
        <v>2514</v>
      </c>
      <c r="D449" t="s">
        <v>2451</v>
      </c>
      <c r="E449" t="s">
        <v>2000</v>
      </c>
      <c r="F449" t="s">
        <v>2438</v>
      </c>
      <c r="G449">
        <v>49</v>
      </c>
      <c r="H449" t="s">
        <v>2426</v>
      </c>
      <c r="I449" t="s">
        <v>2515</v>
      </c>
    </row>
    <row r="450" spans="1:9" x14ac:dyDescent="0.25">
      <c r="A450" t="s">
        <v>1371</v>
      </c>
      <c r="B450" t="s">
        <v>2532</v>
      </c>
      <c r="C450" t="s">
        <v>2514</v>
      </c>
      <c r="D450" t="s">
        <v>2451</v>
      </c>
      <c r="E450" t="s">
        <v>2000</v>
      </c>
      <c r="F450" t="s">
        <v>2438</v>
      </c>
      <c r="G450">
        <v>49</v>
      </c>
      <c r="H450" t="s">
        <v>2426</v>
      </c>
      <c r="I450" t="s">
        <v>2515</v>
      </c>
    </row>
    <row r="451" spans="1:9" x14ac:dyDescent="0.25">
      <c r="A451" t="s">
        <v>1381</v>
      </c>
      <c r="B451" t="s">
        <v>2533</v>
      </c>
      <c r="C451" t="s">
        <v>2514</v>
      </c>
      <c r="D451" t="s">
        <v>2451</v>
      </c>
      <c r="E451" t="s">
        <v>2000</v>
      </c>
      <c r="F451" t="s">
        <v>2438</v>
      </c>
      <c r="G451">
        <v>49</v>
      </c>
      <c r="H451" t="s">
        <v>2426</v>
      </c>
      <c r="I451" t="s">
        <v>2515</v>
      </c>
    </row>
    <row r="452" spans="1:9" x14ac:dyDescent="0.25">
      <c r="A452" t="s">
        <v>1386</v>
      </c>
      <c r="B452" t="s">
        <v>2534</v>
      </c>
      <c r="C452" t="s">
        <v>2514</v>
      </c>
      <c r="D452" t="s">
        <v>2451</v>
      </c>
      <c r="E452" t="s">
        <v>2000</v>
      </c>
      <c r="F452" t="s">
        <v>2438</v>
      </c>
      <c r="G452">
        <v>49</v>
      </c>
      <c r="H452" t="s">
        <v>2426</v>
      </c>
      <c r="I452" t="s">
        <v>2515</v>
      </c>
    </row>
    <row r="453" spans="1:9" x14ac:dyDescent="0.25">
      <c r="A453" t="s">
        <v>1391</v>
      </c>
      <c r="B453" t="s">
        <v>2535</v>
      </c>
      <c r="C453" t="s">
        <v>2514</v>
      </c>
      <c r="D453" t="s">
        <v>2451</v>
      </c>
      <c r="E453" t="s">
        <v>2000</v>
      </c>
      <c r="F453" t="s">
        <v>2438</v>
      </c>
      <c r="G453">
        <v>49</v>
      </c>
      <c r="H453" t="s">
        <v>2426</v>
      </c>
      <c r="I453" t="s">
        <v>2515</v>
      </c>
    </row>
    <row r="454" spans="1:9" x14ac:dyDescent="0.25">
      <c r="A454" t="s">
        <v>1396</v>
      </c>
      <c r="B454" t="s">
        <v>2536</v>
      </c>
      <c r="C454" t="s">
        <v>2514</v>
      </c>
      <c r="D454" t="s">
        <v>2451</v>
      </c>
      <c r="E454" t="s">
        <v>2000</v>
      </c>
      <c r="F454" t="s">
        <v>2438</v>
      </c>
      <c r="G454">
        <v>49</v>
      </c>
      <c r="H454" t="s">
        <v>2426</v>
      </c>
      <c r="I454" t="s">
        <v>2515</v>
      </c>
    </row>
    <row r="455" spans="1:9" x14ac:dyDescent="0.25">
      <c r="A455" t="s">
        <v>1401</v>
      </c>
      <c r="B455" t="s">
        <v>2537</v>
      </c>
      <c r="C455" t="s">
        <v>2514</v>
      </c>
      <c r="D455" t="s">
        <v>2451</v>
      </c>
      <c r="E455" t="s">
        <v>2000</v>
      </c>
      <c r="F455" t="s">
        <v>2438</v>
      </c>
      <c r="G455">
        <v>49</v>
      </c>
      <c r="H455" t="s">
        <v>2426</v>
      </c>
      <c r="I455" t="s">
        <v>2515</v>
      </c>
    </row>
    <row r="456" spans="1:9" x14ac:dyDescent="0.25">
      <c r="A456" t="s">
        <v>1406</v>
      </c>
      <c r="B456" t="s">
        <v>2538</v>
      </c>
      <c r="C456" t="s">
        <v>2514</v>
      </c>
      <c r="D456" t="s">
        <v>2451</v>
      </c>
      <c r="E456" t="s">
        <v>2000</v>
      </c>
      <c r="F456" t="s">
        <v>2438</v>
      </c>
      <c r="G456">
        <v>49</v>
      </c>
      <c r="H456" t="s">
        <v>2426</v>
      </c>
      <c r="I456" t="s">
        <v>2515</v>
      </c>
    </row>
    <row r="457" spans="1:9" x14ac:dyDescent="0.25">
      <c r="A457" t="s">
        <v>1411</v>
      </c>
      <c r="B457" t="s">
        <v>2539</v>
      </c>
      <c r="C457" t="s">
        <v>2514</v>
      </c>
      <c r="D457" t="s">
        <v>2451</v>
      </c>
      <c r="E457" t="s">
        <v>2000</v>
      </c>
      <c r="F457" t="s">
        <v>2438</v>
      </c>
      <c r="G457">
        <v>49</v>
      </c>
      <c r="H457" t="s">
        <v>2426</v>
      </c>
      <c r="I457" t="s">
        <v>2515</v>
      </c>
    </row>
    <row r="458" spans="1:9" x14ac:dyDescent="0.25">
      <c r="A458" t="s">
        <v>1416</v>
      </c>
      <c r="B458" t="s">
        <v>2540</v>
      </c>
      <c r="C458" t="s">
        <v>2514</v>
      </c>
      <c r="D458" t="s">
        <v>2451</v>
      </c>
      <c r="E458" t="s">
        <v>2000</v>
      </c>
      <c r="F458" t="s">
        <v>2438</v>
      </c>
      <c r="G458">
        <v>49</v>
      </c>
      <c r="H458" t="s">
        <v>2426</v>
      </c>
      <c r="I458" t="s">
        <v>2515</v>
      </c>
    </row>
    <row r="459" spans="1:9" x14ac:dyDescent="0.25">
      <c r="A459" t="s">
        <v>1418</v>
      </c>
      <c r="B459" t="s">
        <v>2541</v>
      </c>
      <c r="C459" t="s">
        <v>2514</v>
      </c>
      <c r="D459" t="s">
        <v>2451</v>
      </c>
      <c r="E459" t="s">
        <v>2000</v>
      </c>
      <c r="F459" t="s">
        <v>2438</v>
      </c>
      <c r="G459">
        <v>49</v>
      </c>
      <c r="H459" t="s">
        <v>2426</v>
      </c>
      <c r="I459" t="s">
        <v>2515</v>
      </c>
    </row>
    <row r="460" spans="1:9" x14ac:dyDescent="0.25">
      <c r="A460" t="s">
        <v>1423</v>
      </c>
      <c r="B460" t="s">
        <v>2542</v>
      </c>
      <c r="C460" t="s">
        <v>2514</v>
      </c>
      <c r="D460" t="s">
        <v>2451</v>
      </c>
      <c r="E460" t="s">
        <v>2000</v>
      </c>
      <c r="F460" t="s">
        <v>2438</v>
      </c>
      <c r="G460">
        <v>49</v>
      </c>
      <c r="H460" t="s">
        <v>2426</v>
      </c>
      <c r="I460" t="s">
        <v>2515</v>
      </c>
    </row>
    <row r="461" spans="1:9" x14ac:dyDescent="0.25">
      <c r="A461" t="s">
        <v>1428</v>
      </c>
      <c r="B461" t="s">
        <v>2543</v>
      </c>
      <c r="C461" t="s">
        <v>2514</v>
      </c>
      <c r="D461" t="s">
        <v>2451</v>
      </c>
      <c r="E461" t="s">
        <v>2000</v>
      </c>
      <c r="F461" t="s">
        <v>2438</v>
      </c>
      <c r="G461">
        <v>49</v>
      </c>
      <c r="H461" t="s">
        <v>2426</v>
      </c>
      <c r="I461" t="s">
        <v>2515</v>
      </c>
    </row>
    <row r="462" spans="1:9" x14ac:dyDescent="0.25">
      <c r="A462" t="s">
        <v>1431</v>
      </c>
      <c r="B462" t="s">
        <v>2544</v>
      </c>
      <c r="C462" t="s">
        <v>2514</v>
      </c>
      <c r="D462" t="s">
        <v>2451</v>
      </c>
      <c r="E462" t="s">
        <v>2000</v>
      </c>
      <c r="F462" t="s">
        <v>2438</v>
      </c>
      <c r="G462">
        <v>49</v>
      </c>
      <c r="H462" t="s">
        <v>2426</v>
      </c>
      <c r="I462" t="s">
        <v>2515</v>
      </c>
    </row>
    <row r="463" spans="1:9" x14ac:dyDescent="0.25">
      <c r="A463" t="s">
        <v>1434</v>
      </c>
      <c r="B463" t="s">
        <v>2545</v>
      </c>
      <c r="C463" t="s">
        <v>2514</v>
      </c>
      <c r="D463" t="s">
        <v>2451</v>
      </c>
      <c r="E463" t="s">
        <v>2000</v>
      </c>
      <c r="F463" t="s">
        <v>2438</v>
      </c>
      <c r="G463">
        <v>49</v>
      </c>
      <c r="H463" t="s">
        <v>2426</v>
      </c>
      <c r="I463" t="s">
        <v>2515</v>
      </c>
    </row>
    <row r="464" spans="1:9" x14ac:dyDescent="0.25">
      <c r="A464" t="s">
        <v>1439</v>
      </c>
      <c r="B464" t="s">
        <v>2546</v>
      </c>
      <c r="C464" t="s">
        <v>2514</v>
      </c>
      <c r="D464" t="s">
        <v>2451</v>
      </c>
      <c r="E464" t="s">
        <v>2000</v>
      </c>
      <c r="F464" t="s">
        <v>2438</v>
      </c>
      <c r="G464">
        <v>49</v>
      </c>
      <c r="H464" t="s">
        <v>2426</v>
      </c>
      <c r="I464" t="s">
        <v>2515</v>
      </c>
    </row>
    <row r="465" spans="1:9" x14ac:dyDescent="0.25">
      <c r="A465" t="s">
        <v>1444</v>
      </c>
      <c r="B465" t="s">
        <v>2547</v>
      </c>
      <c r="C465" t="s">
        <v>2514</v>
      </c>
      <c r="D465" t="s">
        <v>2451</v>
      </c>
      <c r="E465" t="s">
        <v>2000</v>
      </c>
      <c r="F465" t="s">
        <v>2438</v>
      </c>
      <c r="G465">
        <v>49</v>
      </c>
      <c r="H465" t="s">
        <v>2426</v>
      </c>
      <c r="I465" t="s">
        <v>2515</v>
      </c>
    </row>
    <row r="466" spans="1:9" x14ac:dyDescent="0.25">
      <c r="A466" t="s">
        <v>1449</v>
      </c>
      <c r="B466" t="s">
        <v>2548</v>
      </c>
      <c r="C466" t="s">
        <v>2514</v>
      </c>
      <c r="D466" t="s">
        <v>2451</v>
      </c>
      <c r="E466" t="s">
        <v>2000</v>
      </c>
      <c r="F466" t="s">
        <v>2438</v>
      </c>
      <c r="G466">
        <v>49</v>
      </c>
      <c r="H466" t="s">
        <v>2426</v>
      </c>
      <c r="I466" t="s">
        <v>2515</v>
      </c>
    </row>
    <row r="467" spans="1:9" x14ac:dyDescent="0.25">
      <c r="A467" t="s">
        <v>1454</v>
      </c>
      <c r="B467" t="s">
        <v>2549</v>
      </c>
      <c r="C467" t="s">
        <v>2514</v>
      </c>
      <c r="D467" t="s">
        <v>2451</v>
      </c>
      <c r="E467" t="s">
        <v>2000</v>
      </c>
      <c r="F467" t="s">
        <v>2438</v>
      </c>
      <c r="G467">
        <v>49</v>
      </c>
      <c r="H467" t="s">
        <v>2426</v>
      </c>
      <c r="I467" t="s">
        <v>2515</v>
      </c>
    </row>
    <row r="468" spans="1:9" x14ac:dyDescent="0.25">
      <c r="A468" t="s">
        <v>1457</v>
      </c>
      <c r="B468" t="s">
        <v>2550</v>
      </c>
      <c r="C468" t="s">
        <v>2514</v>
      </c>
      <c r="D468" t="s">
        <v>2451</v>
      </c>
      <c r="E468" t="s">
        <v>2000</v>
      </c>
      <c r="F468" t="s">
        <v>2438</v>
      </c>
      <c r="G468">
        <v>49</v>
      </c>
      <c r="H468" t="s">
        <v>2426</v>
      </c>
      <c r="I468" t="s">
        <v>2515</v>
      </c>
    </row>
    <row r="469" spans="1:9" x14ac:dyDescent="0.25">
      <c r="A469" t="s">
        <v>1460</v>
      </c>
      <c r="B469" t="s">
        <v>2551</v>
      </c>
      <c r="C469" t="s">
        <v>2514</v>
      </c>
      <c r="D469" t="s">
        <v>2451</v>
      </c>
      <c r="E469" t="s">
        <v>2000</v>
      </c>
      <c r="F469" t="s">
        <v>2438</v>
      </c>
      <c r="G469">
        <v>49</v>
      </c>
      <c r="H469" t="s">
        <v>2426</v>
      </c>
      <c r="I469" t="s">
        <v>2515</v>
      </c>
    </row>
    <row r="470" spans="1:9" x14ac:dyDescent="0.25">
      <c r="A470" t="s">
        <v>1465</v>
      </c>
      <c r="B470" t="s">
        <v>2552</v>
      </c>
      <c r="C470" t="s">
        <v>2514</v>
      </c>
      <c r="D470" t="s">
        <v>2451</v>
      </c>
      <c r="E470" t="s">
        <v>2000</v>
      </c>
      <c r="F470" t="s">
        <v>2438</v>
      </c>
      <c r="G470">
        <v>49</v>
      </c>
      <c r="H470" t="s">
        <v>2426</v>
      </c>
      <c r="I470" t="s">
        <v>2515</v>
      </c>
    </row>
    <row r="471" spans="1:9" x14ac:dyDescent="0.25">
      <c r="A471" t="s">
        <v>1470</v>
      </c>
      <c r="B471" t="s">
        <v>2553</v>
      </c>
      <c r="C471" t="s">
        <v>2514</v>
      </c>
      <c r="D471" t="s">
        <v>2451</v>
      </c>
      <c r="E471" t="s">
        <v>2000</v>
      </c>
      <c r="F471" t="s">
        <v>2438</v>
      </c>
      <c r="G471">
        <v>49</v>
      </c>
      <c r="H471" t="s">
        <v>2426</v>
      </c>
      <c r="I471" t="s">
        <v>2515</v>
      </c>
    </row>
    <row r="472" spans="1:9" x14ac:dyDescent="0.25">
      <c r="A472" t="s">
        <v>1475</v>
      </c>
      <c r="B472" t="s">
        <v>2554</v>
      </c>
      <c r="C472" t="s">
        <v>2514</v>
      </c>
      <c r="D472" t="s">
        <v>2451</v>
      </c>
      <c r="E472" t="s">
        <v>2000</v>
      </c>
      <c r="F472" t="s">
        <v>2438</v>
      </c>
      <c r="G472">
        <v>49</v>
      </c>
      <c r="H472" t="s">
        <v>2426</v>
      </c>
      <c r="I472" t="s">
        <v>2515</v>
      </c>
    </row>
    <row r="473" spans="1:9" x14ac:dyDescent="0.25">
      <c r="A473" t="s">
        <v>1480</v>
      </c>
      <c r="B473" t="s">
        <v>2555</v>
      </c>
      <c r="C473" t="s">
        <v>2514</v>
      </c>
      <c r="D473" t="s">
        <v>2451</v>
      </c>
      <c r="E473" t="s">
        <v>2000</v>
      </c>
      <c r="F473" t="s">
        <v>2438</v>
      </c>
      <c r="G473">
        <v>49</v>
      </c>
      <c r="H473" t="s">
        <v>2426</v>
      </c>
      <c r="I473" t="s">
        <v>2515</v>
      </c>
    </row>
    <row r="474" spans="1:9" x14ac:dyDescent="0.25">
      <c r="A474" t="s">
        <v>1489</v>
      </c>
      <c r="B474" t="s">
        <v>2556</v>
      </c>
      <c r="C474" t="s">
        <v>2514</v>
      </c>
      <c r="D474" t="s">
        <v>2451</v>
      </c>
      <c r="E474" t="s">
        <v>2000</v>
      </c>
      <c r="F474" t="s">
        <v>2438</v>
      </c>
      <c r="G474">
        <v>49</v>
      </c>
      <c r="H474" t="s">
        <v>2426</v>
      </c>
      <c r="I474" t="s">
        <v>2515</v>
      </c>
    </row>
    <row r="475" spans="1:9" x14ac:dyDescent="0.25">
      <c r="A475" t="s">
        <v>1497</v>
      </c>
      <c r="B475" t="s">
        <v>2557</v>
      </c>
      <c r="C475" t="s">
        <v>2514</v>
      </c>
      <c r="D475" t="s">
        <v>2451</v>
      </c>
      <c r="E475" t="s">
        <v>2000</v>
      </c>
      <c r="F475" t="s">
        <v>2438</v>
      </c>
      <c r="G475">
        <v>49</v>
      </c>
      <c r="H475" t="s">
        <v>2426</v>
      </c>
      <c r="I475" t="s">
        <v>2515</v>
      </c>
    </row>
    <row r="476" spans="1:9" x14ac:dyDescent="0.25">
      <c r="A476" t="s">
        <v>1500</v>
      </c>
      <c r="B476" t="s">
        <v>2558</v>
      </c>
      <c r="C476" t="s">
        <v>2514</v>
      </c>
      <c r="D476" t="s">
        <v>2451</v>
      </c>
      <c r="E476" t="s">
        <v>2000</v>
      </c>
      <c r="F476" t="s">
        <v>2438</v>
      </c>
      <c r="G476">
        <v>49</v>
      </c>
      <c r="H476" t="s">
        <v>2426</v>
      </c>
      <c r="I476" t="s">
        <v>2515</v>
      </c>
    </row>
    <row r="477" spans="1:9" x14ac:dyDescent="0.25">
      <c r="A477" t="s">
        <v>744</v>
      </c>
      <c r="B477" t="s">
        <v>2559</v>
      </c>
      <c r="C477" t="s">
        <v>2560</v>
      </c>
      <c r="D477" t="s">
        <v>2437</v>
      </c>
      <c r="E477" t="s">
        <v>2000</v>
      </c>
      <c r="F477" t="s">
        <v>2438</v>
      </c>
      <c r="G477">
        <v>49</v>
      </c>
      <c r="H477" t="s">
        <v>2426</v>
      </c>
      <c r="I477" t="s">
        <v>2561</v>
      </c>
    </row>
    <row r="478" spans="1:9" x14ac:dyDescent="0.25">
      <c r="A478" t="s">
        <v>2563</v>
      </c>
      <c r="B478" t="s">
        <v>2562</v>
      </c>
      <c r="C478" t="s">
        <v>2436</v>
      </c>
      <c r="D478" t="s">
        <v>2437</v>
      </c>
      <c r="E478" t="s">
        <v>2000</v>
      </c>
      <c r="F478" t="s">
        <v>2438</v>
      </c>
      <c r="G478">
        <v>49</v>
      </c>
      <c r="H478" t="s">
        <v>2426</v>
      </c>
      <c r="I478" t="s">
        <v>2564</v>
      </c>
    </row>
    <row r="479" spans="1:9" x14ac:dyDescent="0.25">
      <c r="A479" t="s">
        <v>617</v>
      </c>
      <c r="B479" t="s">
        <v>2565</v>
      </c>
      <c r="C479" t="s">
        <v>2436</v>
      </c>
      <c r="D479" t="s">
        <v>2437</v>
      </c>
      <c r="E479" t="s">
        <v>2000</v>
      </c>
      <c r="F479" t="s">
        <v>2438</v>
      </c>
      <c r="G479">
        <v>49</v>
      </c>
      <c r="H479" t="s">
        <v>2426</v>
      </c>
      <c r="I479" t="s">
        <v>2566</v>
      </c>
    </row>
    <row r="480" spans="1:9" x14ac:dyDescent="0.25">
      <c r="A480" t="s">
        <v>852</v>
      </c>
      <c r="B480" t="s">
        <v>2567</v>
      </c>
      <c r="C480" t="s">
        <v>2436</v>
      </c>
      <c r="D480" t="s">
        <v>2437</v>
      </c>
      <c r="E480" t="s">
        <v>2000</v>
      </c>
      <c r="F480" t="s">
        <v>2438</v>
      </c>
      <c r="G480">
        <v>49</v>
      </c>
      <c r="H480" t="s">
        <v>2426</v>
      </c>
      <c r="I480" t="s">
        <v>2441</v>
      </c>
    </row>
    <row r="481" spans="1:9" x14ac:dyDescent="0.25">
      <c r="A481" t="s">
        <v>906</v>
      </c>
      <c r="B481" t="s">
        <v>2568</v>
      </c>
      <c r="C481" t="s">
        <v>2436</v>
      </c>
      <c r="D481" t="s">
        <v>2437</v>
      </c>
      <c r="E481" t="s">
        <v>2000</v>
      </c>
      <c r="F481" t="s">
        <v>2438</v>
      </c>
      <c r="G481">
        <v>49</v>
      </c>
      <c r="H481" t="s">
        <v>2426</v>
      </c>
      <c r="I481" t="s">
        <v>2441</v>
      </c>
    </row>
    <row r="482" spans="1:9" x14ac:dyDescent="0.25">
      <c r="A482" t="s">
        <v>1558</v>
      </c>
      <c r="B482" t="s">
        <v>2569</v>
      </c>
      <c r="C482" t="s">
        <v>2570</v>
      </c>
      <c r="D482" t="s">
        <v>2437</v>
      </c>
      <c r="E482" t="s">
        <v>2000</v>
      </c>
      <c r="F482" t="s">
        <v>2438</v>
      </c>
      <c r="G482">
        <v>49</v>
      </c>
      <c r="H482" t="s">
        <v>2426</v>
      </c>
      <c r="I482" t="s">
        <v>2566</v>
      </c>
    </row>
    <row r="483" spans="1:9" x14ac:dyDescent="0.25">
      <c r="A483" t="s">
        <v>686</v>
      </c>
      <c r="B483" t="s">
        <v>2571</v>
      </c>
      <c r="C483" t="s">
        <v>2570</v>
      </c>
      <c r="D483" t="s">
        <v>2437</v>
      </c>
      <c r="E483" t="s">
        <v>2000</v>
      </c>
      <c r="F483" t="s">
        <v>2438</v>
      </c>
      <c r="G483">
        <v>49</v>
      </c>
      <c r="H483" t="s">
        <v>2426</v>
      </c>
      <c r="I483" t="s">
        <v>2572</v>
      </c>
    </row>
    <row r="484" spans="1:9" x14ac:dyDescent="0.25">
      <c r="A484" t="s">
        <v>2449</v>
      </c>
      <c r="B484" t="s">
        <v>2573</v>
      </c>
      <c r="C484" t="s">
        <v>2570</v>
      </c>
      <c r="D484" t="s">
        <v>2437</v>
      </c>
      <c r="E484" t="s">
        <v>2000</v>
      </c>
      <c r="F484" t="s">
        <v>2438</v>
      </c>
      <c r="G484">
        <v>49</v>
      </c>
      <c r="H484" t="s">
        <v>2426</v>
      </c>
      <c r="I484" t="s">
        <v>2574</v>
      </c>
    </row>
    <row r="485" spans="1:9" x14ac:dyDescent="0.25">
      <c r="A485" t="s">
        <v>544</v>
      </c>
      <c r="B485" t="s">
        <v>2575</v>
      </c>
      <c r="C485" t="s">
        <v>2576</v>
      </c>
      <c r="D485" t="s">
        <v>2437</v>
      </c>
      <c r="E485" t="s">
        <v>2000</v>
      </c>
      <c r="F485" t="s">
        <v>2438</v>
      </c>
      <c r="G485">
        <v>49</v>
      </c>
      <c r="H485" t="s">
        <v>2426</v>
      </c>
      <c r="I485" t="s">
        <v>2441</v>
      </c>
    </row>
    <row r="486" spans="1:9" x14ac:dyDescent="0.25">
      <c r="A486" t="s">
        <v>1318</v>
      </c>
      <c r="B486" t="s">
        <v>2577</v>
      </c>
      <c r="C486" t="s">
        <v>2576</v>
      </c>
      <c r="D486" t="s">
        <v>2437</v>
      </c>
      <c r="E486" t="s">
        <v>2000</v>
      </c>
      <c r="F486" t="s">
        <v>2438</v>
      </c>
      <c r="G486">
        <v>49</v>
      </c>
      <c r="H486" t="s">
        <v>2426</v>
      </c>
      <c r="I486" t="s">
        <v>2578</v>
      </c>
    </row>
    <row r="487" spans="1:9" x14ac:dyDescent="0.25">
      <c r="A487" t="s">
        <v>1364</v>
      </c>
      <c r="B487" t="s">
        <v>2579</v>
      </c>
      <c r="C487" t="s">
        <v>2576</v>
      </c>
      <c r="D487" t="s">
        <v>2437</v>
      </c>
      <c r="E487" t="s">
        <v>2000</v>
      </c>
      <c r="F487" t="s">
        <v>2438</v>
      </c>
      <c r="G487">
        <v>49</v>
      </c>
      <c r="H487" t="s">
        <v>2426</v>
      </c>
      <c r="I487" t="s">
        <v>2580</v>
      </c>
    </row>
    <row r="488" spans="1:9" x14ac:dyDescent="0.25">
      <c r="A488" t="s">
        <v>1416</v>
      </c>
      <c r="B488" t="s">
        <v>2581</v>
      </c>
      <c r="C488" t="s">
        <v>2576</v>
      </c>
      <c r="D488" t="s">
        <v>2437</v>
      </c>
      <c r="E488" t="s">
        <v>2000</v>
      </c>
      <c r="F488" t="s">
        <v>2438</v>
      </c>
      <c r="G488">
        <v>49</v>
      </c>
      <c r="H488" t="s">
        <v>2426</v>
      </c>
      <c r="I488" t="s">
        <v>2566</v>
      </c>
    </row>
    <row r="489" spans="1:9" x14ac:dyDescent="0.25">
      <c r="A489" t="s">
        <v>990</v>
      </c>
      <c r="B489" t="s">
        <v>2582</v>
      </c>
      <c r="C489" t="s">
        <v>2576</v>
      </c>
      <c r="D489" t="s">
        <v>2437</v>
      </c>
      <c r="E489" t="s">
        <v>2000</v>
      </c>
      <c r="F489" t="s">
        <v>2438</v>
      </c>
      <c r="G489">
        <v>49</v>
      </c>
      <c r="H489" t="s">
        <v>2426</v>
      </c>
      <c r="I489" t="s">
        <v>2441</v>
      </c>
    </row>
    <row r="490" spans="1:9" x14ac:dyDescent="0.25">
      <c r="A490" t="s">
        <v>996</v>
      </c>
      <c r="B490" t="s">
        <v>2583</v>
      </c>
      <c r="C490" t="s">
        <v>2576</v>
      </c>
      <c r="D490" t="s">
        <v>2437</v>
      </c>
      <c r="E490" t="s">
        <v>2000</v>
      </c>
      <c r="F490" t="s">
        <v>2438</v>
      </c>
      <c r="G490">
        <v>49</v>
      </c>
      <c r="H490" t="s">
        <v>2426</v>
      </c>
      <c r="I490" t="s">
        <v>2584</v>
      </c>
    </row>
    <row r="491" spans="1:9" x14ac:dyDescent="0.25">
      <c r="A491" t="s">
        <v>1005</v>
      </c>
      <c r="B491" t="s">
        <v>2585</v>
      </c>
      <c r="C491" t="s">
        <v>2576</v>
      </c>
      <c r="D491" t="s">
        <v>2437</v>
      </c>
      <c r="E491" t="s">
        <v>2000</v>
      </c>
      <c r="F491" t="s">
        <v>2438</v>
      </c>
      <c r="G491">
        <v>49</v>
      </c>
      <c r="H491" t="s">
        <v>2426</v>
      </c>
      <c r="I491" t="s">
        <v>2441</v>
      </c>
    </row>
    <row r="492" spans="1:9" x14ac:dyDescent="0.25">
      <c r="A492" t="s">
        <v>1970</v>
      </c>
      <c r="B492" t="s">
        <v>2586</v>
      </c>
      <c r="C492" t="s">
        <v>2576</v>
      </c>
      <c r="D492" t="s">
        <v>2437</v>
      </c>
      <c r="E492" t="s">
        <v>2000</v>
      </c>
      <c r="F492" t="s">
        <v>2438</v>
      </c>
      <c r="G492">
        <v>49</v>
      </c>
      <c r="H492" t="s">
        <v>2426</v>
      </c>
      <c r="I492" t="s">
        <v>2587</v>
      </c>
    </row>
    <row r="493" spans="1:9" x14ac:dyDescent="0.25">
      <c r="A493" t="s">
        <v>1794</v>
      </c>
      <c r="B493" t="s">
        <v>2588</v>
      </c>
      <c r="C493" t="s">
        <v>2576</v>
      </c>
      <c r="D493" t="s">
        <v>2437</v>
      </c>
      <c r="E493" t="s">
        <v>2000</v>
      </c>
      <c r="F493" t="s">
        <v>2438</v>
      </c>
      <c r="G493">
        <v>49</v>
      </c>
      <c r="H493" t="s">
        <v>2426</v>
      </c>
      <c r="I493" t="s">
        <v>2589</v>
      </c>
    </row>
    <row r="494" spans="1:9" x14ac:dyDescent="0.25">
      <c r="A494" t="s">
        <v>1969</v>
      </c>
      <c r="B494" t="s">
        <v>2590</v>
      </c>
      <c r="C494" t="s">
        <v>2591</v>
      </c>
      <c r="D494" t="s">
        <v>2437</v>
      </c>
      <c r="E494" t="s">
        <v>2000</v>
      </c>
      <c r="F494" t="s">
        <v>2438</v>
      </c>
      <c r="G494">
        <v>49</v>
      </c>
      <c r="H494" t="s">
        <v>2426</v>
      </c>
      <c r="I494" t="s">
        <v>2592</v>
      </c>
    </row>
    <row r="495" spans="1:9" x14ac:dyDescent="0.25">
      <c r="A495" t="s">
        <v>1968</v>
      </c>
      <c r="B495" t="s">
        <v>2593</v>
      </c>
      <c r="C495" t="s">
        <v>2594</v>
      </c>
      <c r="D495" t="s">
        <v>2437</v>
      </c>
      <c r="E495" t="s">
        <v>2000</v>
      </c>
      <c r="F495" t="s">
        <v>2438</v>
      </c>
      <c r="G495">
        <v>49</v>
      </c>
      <c r="H495" t="s">
        <v>2426</v>
      </c>
      <c r="I495" t="s">
        <v>2574</v>
      </c>
    </row>
    <row r="496" spans="1:9" x14ac:dyDescent="0.25">
      <c r="A496" t="s">
        <v>1984</v>
      </c>
      <c r="B496" t="s">
        <v>2595</v>
      </c>
      <c r="C496" t="s">
        <v>2596</v>
      </c>
      <c r="D496" t="s">
        <v>2005</v>
      </c>
      <c r="E496" t="s">
        <v>2000</v>
      </c>
      <c r="F496" t="s">
        <v>2438</v>
      </c>
      <c r="G496">
        <v>49</v>
      </c>
      <c r="H496" t="s">
        <v>2426</v>
      </c>
      <c r="I496" t="s">
        <v>2597</v>
      </c>
    </row>
    <row r="497" spans="1:9" x14ac:dyDescent="0.25">
      <c r="A497" t="s">
        <v>1818</v>
      </c>
      <c r="B497" t="s">
        <v>2598</v>
      </c>
      <c r="C497" t="s">
        <v>2599</v>
      </c>
      <c r="D497" t="s">
        <v>2600</v>
      </c>
      <c r="E497" t="s">
        <v>2000</v>
      </c>
      <c r="F497" t="s">
        <v>2438</v>
      </c>
      <c r="G497">
        <v>49</v>
      </c>
      <c r="H497" t="s">
        <v>2426</v>
      </c>
      <c r="I497" t="s">
        <v>2601</v>
      </c>
    </row>
    <row r="498" spans="1:9" x14ac:dyDescent="0.25">
      <c r="A498" t="s">
        <v>2603</v>
      </c>
      <c r="B498" t="s">
        <v>2602</v>
      </c>
      <c r="C498" t="s">
        <v>2604</v>
      </c>
      <c r="D498" t="s">
        <v>2605</v>
      </c>
      <c r="E498" t="s">
        <v>2000</v>
      </c>
      <c r="F498" t="s">
        <v>2438</v>
      </c>
      <c r="G498">
        <v>49</v>
      </c>
      <c r="H498" t="s">
        <v>2426</v>
      </c>
      <c r="I498" t="s">
        <v>2606</v>
      </c>
    </row>
    <row r="499" spans="1:9" x14ac:dyDescent="0.25">
      <c r="A499" t="s">
        <v>1823</v>
      </c>
      <c r="B499" t="s">
        <v>2607</v>
      </c>
      <c r="C499" t="s">
        <v>2608</v>
      </c>
      <c r="D499" t="s">
        <v>2609</v>
      </c>
      <c r="E499" t="s">
        <v>2000</v>
      </c>
      <c r="F499" t="s">
        <v>2438</v>
      </c>
      <c r="G499">
        <v>49</v>
      </c>
      <c r="H499" t="s">
        <v>2426</v>
      </c>
      <c r="I499" t="s">
        <v>2610</v>
      </c>
    </row>
    <row r="500" spans="1:9" x14ac:dyDescent="0.25">
      <c r="A500" t="s">
        <v>1818</v>
      </c>
      <c r="B500" t="s">
        <v>2611</v>
      </c>
      <c r="C500" t="s">
        <v>2608</v>
      </c>
      <c r="D500" t="s">
        <v>2605</v>
      </c>
      <c r="E500" t="s">
        <v>2000</v>
      </c>
      <c r="F500" t="s">
        <v>2438</v>
      </c>
      <c r="G500">
        <v>49</v>
      </c>
      <c r="H500" t="s">
        <v>2426</v>
      </c>
      <c r="I500" t="s">
        <v>2601</v>
      </c>
    </row>
    <row r="501" spans="1:9" x14ac:dyDescent="0.25">
      <c r="A501" t="s">
        <v>1738</v>
      </c>
      <c r="B501" t="s">
        <v>2612</v>
      </c>
      <c r="C501" t="s">
        <v>2613</v>
      </c>
      <c r="D501" t="s">
        <v>2614</v>
      </c>
      <c r="E501" t="s">
        <v>2000</v>
      </c>
      <c r="F501" t="s">
        <v>2438</v>
      </c>
      <c r="G501">
        <v>49</v>
      </c>
      <c r="H501" t="s">
        <v>2426</v>
      </c>
      <c r="I501" t="s">
        <v>2615</v>
      </c>
    </row>
    <row r="502" spans="1:9" x14ac:dyDescent="0.25">
      <c r="A502" t="s">
        <v>2603</v>
      </c>
      <c r="B502" t="s">
        <v>2616</v>
      </c>
      <c r="C502" t="s">
        <v>2459</v>
      </c>
      <c r="D502" t="s">
        <v>2617</v>
      </c>
      <c r="E502" t="s">
        <v>2000</v>
      </c>
      <c r="F502" t="s">
        <v>2438</v>
      </c>
      <c r="G502">
        <v>49</v>
      </c>
      <c r="H502" t="s">
        <v>2426</v>
      </c>
      <c r="I502" t="s">
        <v>2618</v>
      </c>
    </row>
    <row r="503" spans="1:9" x14ac:dyDescent="0.25">
      <c r="A503" t="s">
        <v>1781</v>
      </c>
      <c r="B503" t="s">
        <v>2619</v>
      </c>
      <c r="C503" t="s">
        <v>2620</v>
      </c>
      <c r="D503" t="s">
        <v>2621</v>
      </c>
      <c r="E503" t="s">
        <v>2000</v>
      </c>
      <c r="F503" t="s">
        <v>2622</v>
      </c>
      <c r="G503">
        <v>49</v>
      </c>
      <c r="H503" t="s">
        <v>2426</v>
      </c>
      <c r="I503" t="s">
        <v>2623</v>
      </c>
    </row>
    <row r="504" spans="1:9" x14ac:dyDescent="0.25">
      <c r="A504" t="s">
        <v>2449</v>
      </c>
      <c r="B504" t="s">
        <v>2624</v>
      </c>
      <c r="C504" t="s">
        <v>2620</v>
      </c>
      <c r="D504" t="s">
        <v>2621</v>
      </c>
      <c r="E504" t="s">
        <v>2000</v>
      </c>
      <c r="F504" t="s">
        <v>2622</v>
      </c>
      <c r="G504">
        <v>49</v>
      </c>
      <c r="H504" t="s">
        <v>2426</v>
      </c>
      <c r="I504" t="s">
        <v>2625</v>
      </c>
    </row>
    <row r="505" spans="1:9" x14ac:dyDescent="0.25">
      <c r="A505" t="s">
        <v>941</v>
      </c>
      <c r="B505" t="s">
        <v>2626</v>
      </c>
      <c r="C505" t="s">
        <v>2620</v>
      </c>
      <c r="D505" t="s">
        <v>2621</v>
      </c>
      <c r="E505" t="s">
        <v>2000</v>
      </c>
      <c r="F505" t="s">
        <v>2622</v>
      </c>
      <c r="G505">
        <v>49</v>
      </c>
      <c r="H505" t="s">
        <v>2426</v>
      </c>
      <c r="I505" t="s">
        <v>2627</v>
      </c>
    </row>
    <row r="506" spans="1:9" x14ac:dyDescent="0.25">
      <c r="A506" t="s">
        <v>929</v>
      </c>
      <c r="B506" t="s">
        <v>2628</v>
      </c>
      <c r="C506" t="s">
        <v>2620</v>
      </c>
      <c r="D506" t="s">
        <v>2621</v>
      </c>
      <c r="E506" t="s">
        <v>2000</v>
      </c>
      <c r="F506" t="s">
        <v>2622</v>
      </c>
      <c r="G506">
        <v>49</v>
      </c>
      <c r="H506" t="s">
        <v>2426</v>
      </c>
      <c r="I506" t="s">
        <v>2627</v>
      </c>
    </row>
    <row r="507" spans="1:9" x14ac:dyDescent="0.25">
      <c r="A507" t="s">
        <v>920</v>
      </c>
      <c r="B507" t="s">
        <v>2629</v>
      </c>
      <c r="C507" t="s">
        <v>2620</v>
      </c>
      <c r="D507" t="s">
        <v>2621</v>
      </c>
      <c r="E507" t="s">
        <v>2000</v>
      </c>
      <c r="F507" t="s">
        <v>2622</v>
      </c>
      <c r="G507">
        <v>49</v>
      </c>
      <c r="H507" t="s">
        <v>2426</v>
      </c>
      <c r="I507" t="s">
        <v>2627</v>
      </c>
    </row>
    <row r="508" spans="1:9" x14ac:dyDescent="0.25">
      <c r="A508" t="s">
        <v>906</v>
      </c>
      <c r="B508" t="s">
        <v>2630</v>
      </c>
      <c r="C508" t="s">
        <v>2620</v>
      </c>
      <c r="D508" t="s">
        <v>2631</v>
      </c>
      <c r="E508" t="s">
        <v>2000</v>
      </c>
      <c r="F508" t="s">
        <v>2622</v>
      </c>
      <c r="G508">
        <v>49</v>
      </c>
      <c r="H508" t="s">
        <v>2426</v>
      </c>
      <c r="I508" t="s">
        <v>2632</v>
      </c>
    </row>
    <row r="509" spans="1:9" x14ac:dyDescent="0.25">
      <c r="A509" t="s">
        <v>744</v>
      </c>
      <c r="B509" t="s">
        <v>2633</v>
      </c>
      <c r="C509" t="s">
        <v>2620</v>
      </c>
      <c r="D509" t="s">
        <v>2631</v>
      </c>
      <c r="E509" t="s">
        <v>2000</v>
      </c>
      <c r="F509" t="s">
        <v>2622</v>
      </c>
      <c r="G509">
        <v>49</v>
      </c>
      <c r="H509" t="s">
        <v>2426</v>
      </c>
      <c r="I509" t="s">
        <v>2634</v>
      </c>
    </row>
    <row r="510" spans="1:9" x14ac:dyDescent="0.25">
      <c r="A510" t="s">
        <v>544</v>
      </c>
      <c r="B510" t="s">
        <v>2635</v>
      </c>
      <c r="C510" t="s">
        <v>2636</v>
      </c>
      <c r="D510" t="s">
        <v>2637</v>
      </c>
      <c r="E510" t="s">
        <v>2000</v>
      </c>
      <c r="F510" t="s">
        <v>2622</v>
      </c>
      <c r="G510">
        <v>49</v>
      </c>
      <c r="H510" t="s">
        <v>2426</v>
      </c>
      <c r="I510" t="s">
        <v>2638</v>
      </c>
    </row>
    <row r="511" spans="1:9" x14ac:dyDescent="0.25">
      <c r="A511" t="s">
        <v>1970</v>
      </c>
      <c r="B511" t="s">
        <v>2639</v>
      </c>
      <c r="C511" t="s">
        <v>2636</v>
      </c>
      <c r="D511" t="s">
        <v>2637</v>
      </c>
      <c r="E511" t="s">
        <v>2000</v>
      </c>
      <c r="F511" t="s">
        <v>2622</v>
      </c>
      <c r="G511">
        <v>49</v>
      </c>
      <c r="H511" t="s">
        <v>2426</v>
      </c>
      <c r="I511" t="s">
        <v>2640</v>
      </c>
    </row>
    <row r="512" spans="1:9" x14ac:dyDescent="0.25">
      <c r="A512" t="s">
        <v>1794</v>
      </c>
      <c r="B512" t="s">
        <v>2641</v>
      </c>
      <c r="C512" t="s">
        <v>2636</v>
      </c>
      <c r="D512" t="s">
        <v>2637</v>
      </c>
      <c r="E512" t="s">
        <v>2000</v>
      </c>
      <c r="F512" t="s">
        <v>2622</v>
      </c>
      <c r="G512">
        <v>49</v>
      </c>
      <c r="H512" t="s">
        <v>2426</v>
      </c>
      <c r="I512" t="s">
        <v>2640</v>
      </c>
    </row>
    <row r="513" spans="1:9" x14ac:dyDescent="0.25">
      <c r="A513" t="s">
        <v>1818</v>
      </c>
      <c r="B513" t="s">
        <v>2642</v>
      </c>
      <c r="C513" t="s">
        <v>2636</v>
      </c>
      <c r="D513" t="s">
        <v>2643</v>
      </c>
      <c r="E513" t="s">
        <v>2000</v>
      </c>
      <c r="F513" t="s">
        <v>2622</v>
      </c>
      <c r="G513">
        <v>49</v>
      </c>
      <c r="H513" t="s">
        <v>2426</v>
      </c>
      <c r="I513" t="s">
        <v>2640</v>
      </c>
    </row>
    <row r="514" spans="1:9" x14ac:dyDescent="0.25">
      <c r="A514" t="s">
        <v>1823</v>
      </c>
      <c r="B514" t="s">
        <v>2644</v>
      </c>
      <c r="C514" t="s">
        <v>2645</v>
      </c>
      <c r="D514" t="s">
        <v>2645</v>
      </c>
      <c r="E514" t="s">
        <v>2000</v>
      </c>
      <c r="F514" t="s">
        <v>2006</v>
      </c>
      <c r="G514">
        <v>49</v>
      </c>
      <c r="H514" t="s">
        <v>2426</v>
      </c>
      <c r="I514" t="s">
        <v>2646</v>
      </c>
    </row>
    <row r="515" spans="1:9" x14ac:dyDescent="0.25">
      <c r="A515" t="s">
        <v>1970</v>
      </c>
      <c r="B515" t="s">
        <v>2647</v>
      </c>
      <c r="C515" t="s">
        <v>2648</v>
      </c>
      <c r="D515" t="s">
        <v>2648</v>
      </c>
      <c r="E515" t="s">
        <v>2000</v>
      </c>
      <c r="F515" t="s">
        <v>2006</v>
      </c>
      <c r="G515">
        <v>49</v>
      </c>
      <c r="H515" t="s">
        <v>2426</v>
      </c>
      <c r="I515" t="s">
        <v>2649</v>
      </c>
    </row>
    <row r="516" spans="1:9" x14ac:dyDescent="0.25">
      <c r="A516">
        <v>500004</v>
      </c>
      <c r="B516" t="s">
        <v>2650</v>
      </c>
      <c r="C516" t="s">
        <v>2651</v>
      </c>
      <c r="D516" t="s">
        <v>2652</v>
      </c>
      <c r="E516" t="s">
        <v>2000</v>
      </c>
      <c r="F516" t="s">
        <v>2001</v>
      </c>
      <c r="G516">
        <v>49</v>
      </c>
      <c r="H516" t="s">
        <v>2426</v>
      </c>
      <c r="I516" t="s">
        <v>2653</v>
      </c>
    </row>
    <row r="517" spans="1:9" x14ac:dyDescent="0.25">
      <c r="A517">
        <v>500011</v>
      </c>
      <c r="B517" t="s">
        <v>2654</v>
      </c>
      <c r="C517" t="s">
        <v>2655</v>
      </c>
      <c r="D517" t="s">
        <v>2656</v>
      </c>
      <c r="E517" t="s">
        <v>2000</v>
      </c>
      <c r="F517" t="s">
        <v>2001</v>
      </c>
      <c r="G517">
        <v>49</v>
      </c>
      <c r="H517" t="s">
        <v>2426</v>
      </c>
      <c r="I517" t="s">
        <v>2657</v>
      </c>
    </row>
    <row r="518" spans="1:9" x14ac:dyDescent="0.25">
      <c r="A518">
        <v>500028</v>
      </c>
      <c r="B518" t="s">
        <v>2658</v>
      </c>
      <c r="C518" t="s">
        <v>2659</v>
      </c>
      <c r="D518" t="s">
        <v>2659</v>
      </c>
      <c r="E518" t="s">
        <v>2000</v>
      </c>
      <c r="F518" t="s">
        <v>2016</v>
      </c>
      <c r="G518">
        <v>49</v>
      </c>
      <c r="H518" t="s">
        <v>2426</v>
      </c>
      <c r="I518" t="s">
        <v>2660</v>
      </c>
    </row>
    <row r="519" spans="1:9" x14ac:dyDescent="0.25">
      <c r="A519">
        <v>500029</v>
      </c>
      <c r="B519" t="s">
        <v>2661</v>
      </c>
      <c r="C519" t="s">
        <v>2015</v>
      </c>
      <c r="D519" t="s">
        <v>2015</v>
      </c>
      <c r="E519" t="s">
        <v>2000</v>
      </c>
      <c r="F519" t="s">
        <v>2016</v>
      </c>
      <c r="G519">
        <v>49</v>
      </c>
      <c r="H519" t="s">
        <v>2426</v>
      </c>
      <c r="I519" t="s">
        <v>2662</v>
      </c>
    </row>
    <row r="520" spans="1:9" x14ac:dyDescent="0.25">
      <c r="A520">
        <v>500050</v>
      </c>
      <c r="B520" t="s">
        <v>2663</v>
      </c>
      <c r="C520" t="s">
        <v>2149</v>
      </c>
      <c r="D520" t="s">
        <v>2149</v>
      </c>
      <c r="E520" t="s">
        <v>2000</v>
      </c>
      <c r="F520" t="s">
        <v>2016</v>
      </c>
      <c r="G520">
        <v>49</v>
      </c>
      <c r="H520" t="s">
        <v>2426</v>
      </c>
      <c r="I520" t="s">
        <v>2664</v>
      </c>
    </row>
    <row r="521" spans="1:9" x14ac:dyDescent="0.25">
      <c r="A521">
        <v>500041</v>
      </c>
      <c r="B521" t="s">
        <v>2665</v>
      </c>
      <c r="C521" t="s">
        <v>2149</v>
      </c>
      <c r="D521" t="s">
        <v>2666</v>
      </c>
      <c r="E521" t="s">
        <v>2000</v>
      </c>
      <c r="F521" t="s">
        <v>2016</v>
      </c>
      <c r="G521">
        <v>49</v>
      </c>
      <c r="H521" t="s">
        <v>2426</v>
      </c>
      <c r="I521" t="s">
        <v>2667</v>
      </c>
    </row>
    <row r="522" spans="1:9" x14ac:dyDescent="0.25">
      <c r="A522">
        <v>500029</v>
      </c>
      <c r="B522" t="s">
        <v>2668</v>
      </c>
      <c r="C522" t="s">
        <v>2669</v>
      </c>
      <c r="D522" t="s">
        <v>2670</v>
      </c>
      <c r="E522" t="s">
        <v>2000</v>
      </c>
      <c r="F522" t="s">
        <v>2016</v>
      </c>
      <c r="G522">
        <v>49</v>
      </c>
      <c r="H522" t="s">
        <v>2426</v>
      </c>
      <c r="I522" t="s">
        <v>2671</v>
      </c>
    </row>
    <row r="523" spans="1:9" x14ac:dyDescent="0.25">
      <c r="A523">
        <v>500134</v>
      </c>
      <c r="B523" t="s">
        <v>2672</v>
      </c>
      <c r="C523" t="s">
        <v>2673</v>
      </c>
      <c r="D523" t="s">
        <v>2674</v>
      </c>
      <c r="E523" t="s">
        <v>2000</v>
      </c>
      <c r="F523" t="s">
        <v>2456</v>
      </c>
      <c r="G523">
        <v>50</v>
      </c>
      <c r="H523" t="s">
        <v>2675</v>
      </c>
      <c r="I523" t="s">
        <v>2676</v>
      </c>
    </row>
    <row r="524" spans="1:9" x14ac:dyDescent="0.25">
      <c r="A524">
        <v>500029</v>
      </c>
      <c r="B524" t="s">
        <v>2677</v>
      </c>
      <c r="C524" t="s">
        <v>2678</v>
      </c>
      <c r="D524" t="s">
        <v>2669</v>
      </c>
      <c r="E524" t="s">
        <v>2000</v>
      </c>
      <c r="F524" t="s">
        <v>2001</v>
      </c>
      <c r="G524">
        <v>50</v>
      </c>
      <c r="H524" t="s">
        <v>2675</v>
      </c>
      <c r="I524" t="s">
        <v>2679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A9075-9E3A-414C-B6D0-651C4687EC92}">
  <dimension ref="A1:J14"/>
  <sheetViews>
    <sheetView workbookViewId="0">
      <selection activeCell="G10" sqref="G10"/>
    </sheetView>
  </sheetViews>
  <sheetFormatPr baseColWidth="10" defaultRowHeight="15" x14ac:dyDescent="0.25"/>
  <sheetData>
    <row r="1" spans="1:10" x14ac:dyDescent="0.25">
      <c r="A1" s="117" t="s">
        <v>2682</v>
      </c>
      <c r="B1" s="117" t="s">
        <v>2683</v>
      </c>
      <c r="C1" s="117" t="s">
        <v>2684</v>
      </c>
      <c r="D1" s="117" t="s">
        <v>2685</v>
      </c>
      <c r="E1" s="117" t="s">
        <v>2686</v>
      </c>
      <c r="F1" s="117" t="s">
        <v>2687</v>
      </c>
      <c r="G1" s="117" t="s">
        <v>2688</v>
      </c>
      <c r="H1" s="117" t="s">
        <v>2689</v>
      </c>
      <c r="I1" s="117" t="s">
        <v>2690</v>
      </c>
      <c r="J1" s="117" t="s">
        <v>2691</v>
      </c>
    </row>
    <row r="2" spans="1:10" x14ac:dyDescent="0.25">
      <c r="A2" s="118" t="s">
        <v>1971</v>
      </c>
      <c r="B2" s="119">
        <v>230000</v>
      </c>
      <c r="C2" s="118" t="s">
        <v>2692</v>
      </c>
      <c r="D2" s="118" t="s">
        <v>2693</v>
      </c>
      <c r="E2" s="120">
        <v>44413</v>
      </c>
      <c r="F2" s="118" t="s">
        <v>2694</v>
      </c>
      <c r="G2" s="118" t="s">
        <v>2695</v>
      </c>
      <c r="H2" s="118" t="s">
        <v>2696</v>
      </c>
      <c r="I2" s="118" t="s">
        <v>2697</v>
      </c>
      <c r="J2" s="118" t="s">
        <v>2698</v>
      </c>
    </row>
    <row r="3" spans="1:10" x14ac:dyDescent="0.25">
      <c r="A3" s="118" t="s">
        <v>1972</v>
      </c>
      <c r="B3" s="119">
        <v>230000</v>
      </c>
      <c r="C3" s="118" t="s">
        <v>2692</v>
      </c>
      <c r="D3" s="118" t="s">
        <v>2699</v>
      </c>
      <c r="E3" s="120">
        <v>44413</v>
      </c>
      <c r="F3" s="118" t="s">
        <v>2694</v>
      </c>
      <c r="G3" s="118" t="s">
        <v>2695</v>
      </c>
      <c r="H3" s="118" t="s">
        <v>2700</v>
      </c>
      <c r="I3" s="118" t="s">
        <v>2697</v>
      </c>
      <c r="J3" s="118" t="s">
        <v>2698</v>
      </c>
    </row>
    <row r="4" spans="1:10" x14ac:dyDescent="0.25">
      <c r="A4" s="118" t="s">
        <v>1973</v>
      </c>
      <c r="B4" s="119">
        <v>230000</v>
      </c>
      <c r="C4" s="118" t="s">
        <v>2692</v>
      </c>
      <c r="D4" s="118" t="s">
        <v>2701</v>
      </c>
      <c r="E4" s="120">
        <v>44413</v>
      </c>
      <c r="F4" s="118" t="s">
        <v>2694</v>
      </c>
      <c r="G4" s="118" t="s">
        <v>2695</v>
      </c>
      <c r="H4" s="118" t="s">
        <v>2702</v>
      </c>
      <c r="I4" s="118" t="s">
        <v>2697</v>
      </c>
      <c r="J4" s="118" t="s">
        <v>2698</v>
      </c>
    </row>
    <row r="5" spans="1:10" x14ac:dyDescent="0.25">
      <c r="A5" s="118" t="s">
        <v>1974</v>
      </c>
      <c r="B5" s="119">
        <v>160000</v>
      </c>
      <c r="C5" s="118" t="s">
        <v>2692</v>
      </c>
      <c r="D5" s="118" t="s">
        <v>2703</v>
      </c>
      <c r="E5" s="120">
        <v>44413</v>
      </c>
      <c r="F5" s="118" t="s">
        <v>2694</v>
      </c>
      <c r="G5" s="118" t="s">
        <v>2695</v>
      </c>
      <c r="H5" s="118" t="s">
        <v>2704</v>
      </c>
      <c r="I5" s="118" t="s">
        <v>2697</v>
      </c>
      <c r="J5" s="118" t="s">
        <v>2698</v>
      </c>
    </row>
    <row r="6" spans="1:10" x14ac:dyDescent="0.25">
      <c r="A6" s="118" t="s">
        <v>1975</v>
      </c>
      <c r="B6" s="119">
        <v>160000</v>
      </c>
      <c r="C6" s="118" t="s">
        <v>2692</v>
      </c>
      <c r="D6" s="118" t="s">
        <v>2705</v>
      </c>
      <c r="E6" s="120">
        <v>44413</v>
      </c>
      <c r="F6" s="118" t="s">
        <v>2694</v>
      </c>
      <c r="G6" s="118" t="s">
        <v>2695</v>
      </c>
      <c r="H6" s="118" t="s">
        <v>2706</v>
      </c>
      <c r="I6" s="118" t="s">
        <v>2697</v>
      </c>
      <c r="J6" s="118" t="s">
        <v>2698</v>
      </c>
    </row>
    <row r="7" spans="1:10" x14ac:dyDescent="0.25">
      <c r="A7" s="118" t="s">
        <v>1976</v>
      </c>
      <c r="B7" s="119">
        <v>230000</v>
      </c>
      <c r="C7" s="118" t="s">
        <v>2692</v>
      </c>
      <c r="D7" s="118" t="s">
        <v>2707</v>
      </c>
      <c r="E7" s="120">
        <v>44413</v>
      </c>
      <c r="F7" s="118" t="s">
        <v>2694</v>
      </c>
      <c r="G7" s="118" t="s">
        <v>2695</v>
      </c>
      <c r="H7" s="118" t="s">
        <v>2708</v>
      </c>
      <c r="I7" s="118" t="s">
        <v>2697</v>
      </c>
      <c r="J7" s="118" t="s">
        <v>2698</v>
      </c>
    </row>
    <row r="8" spans="1:10" x14ac:dyDescent="0.25">
      <c r="A8" s="118" t="s">
        <v>1977</v>
      </c>
      <c r="B8" s="119">
        <v>230000</v>
      </c>
      <c r="C8" s="118" t="s">
        <v>2692</v>
      </c>
      <c r="D8" s="118" t="s">
        <v>2709</v>
      </c>
      <c r="E8" s="120">
        <v>44413</v>
      </c>
      <c r="F8" s="118" t="s">
        <v>2694</v>
      </c>
      <c r="G8" s="118" t="s">
        <v>2695</v>
      </c>
      <c r="H8" s="118" t="s">
        <v>2710</v>
      </c>
      <c r="I8" s="118" t="s">
        <v>2697</v>
      </c>
      <c r="J8" s="118" t="s">
        <v>2698</v>
      </c>
    </row>
    <row r="9" spans="1:10" x14ac:dyDescent="0.25">
      <c r="A9" s="118" t="s">
        <v>1978</v>
      </c>
      <c r="B9" s="119">
        <v>230000</v>
      </c>
      <c r="C9" s="118" t="s">
        <v>2692</v>
      </c>
      <c r="D9" s="118" t="s">
        <v>2711</v>
      </c>
      <c r="E9" s="120">
        <v>44413</v>
      </c>
      <c r="F9" s="118" t="s">
        <v>2694</v>
      </c>
      <c r="G9" s="118" t="s">
        <v>2695</v>
      </c>
      <c r="H9" s="118" t="s">
        <v>2712</v>
      </c>
      <c r="I9" s="118" t="s">
        <v>2713</v>
      </c>
      <c r="J9" s="118" t="s">
        <v>2698</v>
      </c>
    </row>
    <row r="10" spans="1:10" x14ac:dyDescent="0.25">
      <c r="A10" s="118" t="s">
        <v>1980</v>
      </c>
      <c r="B10" s="119">
        <v>230000</v>
      </c>
      <c r="C10" s="118" t="s">
        <v>2692</v>
      </c>
      <c r="D10" s="118" t="s">
        <v>2714</v>
      </c>
      <c r="E10" s="120">
        <v>44441</v>
      </c>
      <c r="F10" s="118" t="s">
        <v>2694</v>
      </c>
      <c r="G10" s="118" t="s">
        <v>2695</v>
      </c>
      <c r="H10" s="118" t="s">
        <v>2715</v>
      </c>
      <c r="I10" s="118" t="s">
        <v>2697</v>
      </c>
      <c r="J10" s="118" t="s">
        <v>2716</v>
      </c>
    </row>
    <row r="11" spans="1:10" x14ac:dyDescent="0.25">
      <c r="A11" s="118" t="s">
        <v>1981</v>
      </c>
      <c r="B11" s="119">
        <v>160000</v>
      </c>
      <c r="C11" s="118" t="s">
        <v>2692</v>
      </c>
      <c r="D11" s="118" t="s">
        <v>2717</v>
      </c>
      <c r="E11" s="120">
        <v>44448</v>
      </c>
      <c r="F11" s="118" t="s">
        <v>2694</v>
      </c>
      <c r="G11" s="118" t="s">
        <v>2695</v>
      </c>
      <c r="H11" s="118" t="s">
        <v>2718</v>
      </c>
      <c r="I11" s="118" t="s">
        <v>2697</v>
      </c>
      <c r="J11" s="118" t="s">
        <v>2716</v>
      </c>
    </row>
    <row r="12" spans="1:10" x14ac:dyDescent="0.25">
      <c r="A12" s="118" t="s">
        <v>1982</v>
      </c>
      <c r="B12" s="119">
        <v>230000</v>
      </c>
      <c r="C12" s="118" t="s">
        <v>2692</v>
      </c>
      <c r="D12" s="118" t="s">
        <v>2719</v>
      </c>
      <c r="E12" s="120">
        <v>44448</v>
      </c>
      <c r="F12" s="118" t="s">
        <v>2694</v>
      </c>
      <c r="G12" s="118" t="s">
        <v>2695</v>
      </c>
      <c r="H12" s="118" t="s">
        <v>2720</v>
      </c>
      <c r="I12" s="118" t="s">
        <v>2697</v>
      </c>
      <c r="J12" s="118" t="s">
        <v>2716</v>
      </c>
    </row>
    <row r="13" spans="1:10" x14ac:dyDescent="0.25">
      <c r="A13" s="118" t="s">
        <v>1983</v>
      </c>
      <c r="B13" s="119">
        <v>160000</v>
      </c>
      <c r="C13" s="118" t="s">
        <v>2692</v>
      </c>
      <c r="D13" s="118" t="s">
        <v>2721</v>
      </c>
      <c r="E13" s="120">
        <v>44462</v>
      </c>
      <c r="F13" s="118" t="s">
        <v>2694</v>
      </c>
      <c r="G13" s="118" t="s">
        <v>2695</v>
      </c>
      <c r="H13" s="118" t="s">
        <v>2722</v>
      </c>
      <c r="I13" s="118" t="s">
        <v>2697</v>
      </c>
      <c r="J13" s="118" t="s">
        <v>2716</v>
      </c>
    </row>
    <row r="14" spans="1:10" x14ac:dyDescent="0.25">
      <c r="A14" s="121" t="s">
        <v>2723</v>
      </c>
      <c r="B14" s="122">
        <v>30000000</v>
      </c>
      <c r="C14" s="121" t="s">
        <v>2692</v>
      </c>
      <c r="D14" s="121" t="s">
        <v>2724</v>
      </c>
      <c r="E14" s="123">
        <v>43959</v>
      </c>
      <c r="F14" s="121" t="s">
        <v>2725</v>
      </c>
      <c r="G14" s="121" t="s">
        <v>2695</v>
      </c>
      <c r="H14" s="121" t="s">
        <v>2726</v>
      </c>
      <c r="I14" s="121" t="s">
        <v>2727</v>
      </c>
      <c r="J14" s="121" t="s">
        <v>2728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CARTERA ESE MPIO SOACHA</vt:lpstr>
      <vt:lpstr>VERIFICACION</vt:lpstr>
      <vt:lpstr>RESUMEN</vt:lpstr>
      <vt:lpstr>COVID</vt:lpstr>
      <vt:lpstr>DEVOLUCIONES</vt:lpstr>
      <vt:lpstr>PAGOS</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Leidy Johana Ruiz Wilches</cp:lastModifiedBy>
  <dcterms:created xsi:type="dcterms:W3CDTF">2022-06-13T17:30:35Z</dcterms:created>
  <dcterms:modified xsi:type="dcterms:W3CDTF">2022-07-19T17:17:33Z</dcterms:modified>
</cp:coreProperties>
</file>