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LEIDY\Desktop\"/>
    </mc:Choice>
  </mc:AlternateContent>
  <xr:revisionPtr revIDLastSave="0" documentId="13_ncr:1_{90A78E5C-0304-4F3B-8010-F352740C9702}" xr6:coauthVersionLast="47" xr6:coauthVersionMax="47" xr10:uidLastSave="{00000000-0000-0000-0000-000000000000}"/>
  <bookViews>
    <workbookView xWindow="-120" yWindow="-120" windowWidth="20730" windowHeight="11160" activeTab="1" xr2:uid="{00000000-000D-0000-FFFF-FFFF00000000}"/>
  </bookViews>
  <sheets>
    <sheet name="CARTERA IPS" sheetId="1" r:id="rId1"/>
    <sheet name="CRUCE COOSALUD" sheetId="2" r:id="rId2"/>
    <sheet name="RESUMEN" sheetId="7" r:id="rId3"/>
    <sheet name="DEVOLUCIONES" sheetId="6" r:id="rId4"/>
    <sheet name="COMPENSACIONES" sheetId="5" r:id="rId5"/>
    <sheet name="CARTERA" sheetId="3" r:id="rId6"/>
    <sheet name="GLOSAS X CONCILIAR" sheetId="4" r:id="rId7"/>
  </sheets>
  <definedNames>
    <definedName name="_xlnm._FilterDatabase" localSheetId="5" hidden="1">CARTERA!$B$1:$M$11</definedName>
    <definedName name="_xlnm._FilterDatabase" localSheetId="1" hidden="1">'CRUCE COOSALUD'!$A$1:$U$55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7" l="1"/>
  <c r="F12" i="3"/>
  <c r="H14" i="7"/>
  <c r="H11" i="7"/>
  <c r="H10" i="7"/>
  <c r="H9" i="7"/>
  <c r="H7" i="7"/>
  <c r="G21" i="7"/>
  <c r="F21" i="7"/>
  <c r="G17" i="7"/>
  <c r="L36" i="2"/>
  <c r="L35" i="2"/>
  <c r="T35" i="2" s="1"/>
  <c r="L32" i="2"/>
  <c r="T32" i="2" s="1"/>
  <c r="L31" i="2"/>
  <c r="T31" i="2" s="1"/>
  <c r="L30" i="2"/>
  <c r="T30" i="2" s="1"/>
  <c r="L29" i="2"/>
  <c r="T29" i="2" s="1"/>
  <c r="L28" i="2"/>
  <c r="T28" i="2" s="1"/>
  <c r="L27" i="2"/>
  <c r="T27" i="2" s="1"/>
  <c r="L25" i="2"/>
  <c r="L21" i="2"/>
  <c r="T21" i="2" s="1"/>
  <c r="L20" i="2"/>
  <c r="T20" i="2" s="1"/>
  <c r="L16" i="2"/>
  <c r="L15" i="2"/>
  <c r="F17" i="7"/>
  <c r="E17" i="7"/>
  <c r="E21" i="7" s="1"/>
  <c r="E25" i="7" s="1"/>
  <c r="D17" i="7"/>
  <c r="D21" i="7" s="1"/>
  <c r="D25" i="7" s="1"/>
  <c r="J40" i="2"/>
  <c r="T40" i="2" s="1"/>
  <c r="J38" i="2"/>
  <c r="T38" i="2" s="1"/>
  <c r="J33" i="2"/>
  <c r="T33" i="2" s="1"/>
  <c r="J26" i="2"/>
  <c r="T26" i="2" s="1"/>
  <c r="J24" i="2"/>
  <c r="T24" i="2" s="1"/>
  <c r="J23" i="2"/>
  <c r="T23" i="2" s="1"/>
  <c r="J14" i="2"/>
  <c r="T14" i="2" s="1"/>
  <c r="J13" i="2"/>
  <c r="T13" i="2" s="1"/>
  <c r="J12" i="2"/>
  <c r="T12" i="2" s="1"/>
  <c r="J8" i="2"/>
  <c r="T8" i="2" s="1"/>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2" i="2"/>
  <c r="O55" i="2"/>
  <c r="M55" i="2"/>
  <c r="K55" i="2"/>
  <c r="N3" i="2"/>
  <c r="T10" i="2"/>
  <c r="T18" i="2"/>
  <c r="N22" i="2"/>
  <c r="T22" i="2" s="1"/>
  <c r="T25" i="2"/>
  <c r="T34" i="2"/>
  <c r="T37" i="2"/>
  <c r="T41" i="2"/>
  <c r="T42" i="2"/>
  <c r="N44" i="2"/>
  <c r="T44" i="2" s="1"/>
  <c r="T46" i="2"/>
  <c r="T49" i="2"/>
  <c r="T50" i="2"/>
  <c r="T53" i="2"/>
  <c r="T54" i="2"/>
  <c r="T2"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2" i="2"/>
  <c r="T4" i="2"/>
  <c r="T5" i="2"/>
  <c r="T11" i="2"/>
  <c r="T15" i="2"/>
  <c r="T17" i="2"/>
  <c r="T19" i="2"/>
  <c r="T36" i="2"/>
  <c r="T39" i="2"/>
  <c r="T43" i="2"/>
  <c r="T47" i="2"/>
  <c r="T48" i="2"/>
  <c r="T51" i="2"/>
  <c r="T52" i="2"/>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50" i="2"/>
  <c r="H51" i="2"/>
  <c r="H52" i="2"/>
  <c r="H53" i="2"/>
  <c r="H54" i="2"/>
  <c r="H2" i="2"/>
  <c r="I3" i="2"/>
  <c r="I6" i="2"/>
  <c r="I7" i="2"/>
  <c r="T7" i="2" s="1"/>
  <c r="I9" i="2"/>
  <c r="T9" i="2" s="1"/>
  <c r="I45" i="2"/>
  <c r="T45" i="2" s="1"/>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2" i="2"/>
  <c r="D55" i="2"/>
  <c r="C55" i="2"/>
  <c r="G59" i="1"/>
  <c r="I55" i="2" l="1"/>
  <c r="J55" i="2"/>
  <c r="L55" i="2"/>
  <c r="H17" i="7"/>
  <c r="T16" i="2"/>
  <c r="N55" i="2"/>
  <c r="T3" i="2"/>
  <c r="T6" i="2"/>
  <c r="F59" i="1"/>
  <c r="H21" i="7" l="1"/>
  <c r="H25" i="7" s="1"/>
  <c r="T55" i="2"/>
</calcChain>
</file>

<file path=xl/sharedStrings.xml><?xml version="1.0" encoding="utf-8"?>
<sst xmlns="http://schemas.openxmlformats.org/spreadsheetml/2006/main" count="2143" uniqueCount="641">
  <si>
    <t>FACTURA</t>
  </si>
  <si>
    <t>FECHA FACTURA</t>
  </si>
  <si>
    <t xml:space="preserve">NUMERO DE RADICADO </t>
  </si>
  <si>
    <t>FechaRadicaciónEntidadCxC</t>
  </si>
  <si>
    <t xml:space="preserve">FECHA ACTUAL </t>
  </si>
  <si>
    <t>ValorInicial</t>
  </si>
  <si>
    <t>HSRC0000091975</t>
  </si>
  <si>
    <t>HSRC0000093178</t>
  </si>
  <si>
    <t>HSRC0000097774</t>
  </si>
  <si>
    <t>HSRC0000101691</t>
  </si>
  <si>
    <t>HSRC0000119248</t>
  </si>
  <si>
    <t>HSRC0000121877</t>
  </si>
  <si>
    <t>HSRC0000125721</t>
  </si>
  <si>
    <t>HSRC0000130088</t>
  </si>
  <si>
    <t>HSRO0002211781</t>
  </si>
  <si>
    <t>HSRO0002211784</t>
  </si>
  <si>
    <t>HSRO0002261780</t>
  </si>
  <si>
    <t>HSRO0002268396</t>
  </si>
  <si>
    <t>HSRO0002288910</t>
  </si>
  <si>
    <t>HSRO0002293975</t>
  </si>
  <si>
    <t>HSRO0002301528</t>
  </si>
  <si>
    <t>HSRO0002319240</t>
  </si>
  <si>
    <t>HSRO0002325022</t>
  </si>
  <si>
    <t>HSRO0002325821</t>
  </si>
  <si>
    <t>HSRO0002327282</t>
  </si>
  <si>
    <t>CSGL0000183602</t>
  </si>
  <si>
    <t>CSGL0000184847</t>
  </si>
  <si>
    <t>CSGL0000185146</t>
  </si>
  <si>
    <t>HSRO0002353464</t>
  </si>
  <si>
    <t>HSRO0002353942</t>
  </si>
  <si>
    <t>CSGL0000185702</t>
  </si>
  <si>
    <t>HSRC0000000936</t>
  </si>
  <si>
    <t>HSRC0000001634</t>
  </si>
  <si>
    <t>HSRC0000001635</t>
  </si>
  <si>
    <t>CSGY0000000124</t>
  </si>
  <si>
    <t>HSRC0000005834</t>
  </si>
  <si>
    <t>HSRC0000005835</t>
  </si>
  <si>
    <t>HSRC0000016157</t>
  </si>
  <si>
    <t>HSRC0000017235</t>
  </si>
  <si>
    <t>CSCH0000002148</t>
  </si>
  <si>
    <t>HSRC0000024887</t>
  </si>
  <si>
    <t>HSRC0000040355</t>
  </si>
  <si>
    <t>HSRC0000041306</t>
  </si>
  <si>
    <t>HSRC0000044593</t>
  </si>
  <si>
    <t>HSRC0000046033</t>
  </si>
  <si>
    <t>HSRC0000046198</t>
  </si>
  <si>
    <t>HSRC0000047050</t>
  </si>
  <si>
    <t>CSGY0000002630</t>
  </si>
  <si>
    <t>HSRC0000065617</t>
  </si>
  <si>
    <t>HSRC0000091123</t>
  </si>
  <si>
    <t>HSRC0000092866</t>
  </si>
  <si>
    <t>HSRC0000099228</t>
  </si>
  <si>
    <t>HSRC0000103781</t>
  </si>
  <si>
    <t>HSRC0000120579</t>
  </si>
  <si>
    <t>HSRC0000144443</t>
  </si>
  <si>
    <t>HSRC0000144446</t>
  </si>
  <si>
    <t>HSRC0000145334</t>
  </si>
  <si>
    <t>HSRC0000147193</t>
  </si>
  <si>
    <t>HSRC0000148652</t>
  </si>
  <si>
    <t>Saldo</t>
  </si>
  <si>
    <t>ESE HOSPITAL SAN RAFAEL DE CAQUEZA</t>
  </si>
  <si>
    <t>NIT 832.001.411-7</t>
  </si>
  <si>
    <t>ESTADO DE CARTERA A CORTE 31 DE MARZO DE 2022 DE COOSALUD EPS</t>
  </si>
  <si>
    <t>No FACTURA</t>
  </si>
  <si>
    <t>FECHA</t>
  </si>
  <si>
    <t>VALOR</t>
  </si>
  <si>
    <t>SALDO</t>
  </si>
  <si>
    <t>CXP</t>
  </si>
  <si>
    <t>GLOSAS</t>
  </si>
  <si>
    <t>DEVOLUCIONES</t>
  </si>
  <si>
    <t>CANCELADAS</t>
  </si>
  <si>
    <t>POR PAGAR</t>
  </si>
  <si>
    <t>DEVUELTA IPS</t>
  </si>
  <si>
    <t>EN PROCESO DE AUDITORIA</t>
  </si>
  <si>
    <t>FACTURAS A VERIFICAR RADICACION</t>
  </si>
  <si>
    <t xml:space="preserve">Copagos </t>
  </si>
  <si>
    <t>GLOSA POR CONCILIAR</t>
  </si>
  <si>
    <t xml:space="preserve">GLOSA ACEPTA IPS </t>
  </si>
  <si>
    <t>COD DEVOLUCION</t>
  </si>
  <si>
    <t>DOC COMPENSACION</t>
  </si>
  <si>
    <t>OBSERVACION</t>
  </si>
  <si>
    <t>DIFERENCIA CONTABLE</t>
  </si>
  <si>
    <t>SUCURSAL</t>
  </si>
  <si>
    <t>Cuenta</t>
  </si>
  <si>
    <t>Nº documento</t>
  </si>
  <si>
    <t>Cuenta de mayor</t>
  </si>
  <si>
    <t>Fecha de documento</t>
  </si>
  <si>
    <t>Referencia</t>
  </si>
  <si>
    <t>Importe en moneda local</t>
  </si>
  <si>
    <t>Asignación</t>
  </si>
  <si>
    <t>Clase de documento</t>
  </si>
  <si>
    <t>Doc.compensación</t>
  </si>
  <si>
    <t>Texto</t>
  </si>
  <si>
    <t>Centro de beneficio</t>
  </si>
  <si>
    <t>Demora tras vencimiento neto</t>
  </si>
  <si>
    <t>Base p. plazo pago</t>
  </si>
  <si>
    <t>2098</t>
  </si>
  <si>
    <t>1909725892</t>
  </si>
  <si>
    <t>2905100102</t>
  </si>
  <si>
    <t>2010851102</t>
  </si>
  <si>
    <t>KR</t>
  </si>
  <si>
    <t>47545498166 EMILIANO OSPINO</t>
  </si>
  <si>
    <t>1909725900</t>
  </si>
  <si>
    <t>1909842503</t>
  </si>
  <si>
    <t>2071631644</t>
  </si>
  <si>
    <t>1905466806</t>
  </si>
  <si>
    <t>2205200201</t>
  </si>
  <si>
    <t>10011117440</t>
  </si>
  <si>
    <t>GLOSA INICIAL GL-055555564732671</t>
  </si>
  <si>
    <t>512020011</t>
  </si>
  <si>
    <t>2000792885</t>
  </si>
  <si>
    <t>2905100202</t>
  </si>
  <si>
    <t>10061120569</t>
  </si>
  <si>
    <t>ZV</t>
  </si>
  <si>
    <t>SALDO 68001430821 WILMER RODRIGUEZ</t>
  </si>
  <si>
    <t>1300000000</t>
  </si>
  <si>
    <t>1909725954</t>
  </si>
  <si>
    <t>2205200101</t>
  </si>
  <si>
    <t>2011156472</t>
  </si>
  <si>
    <t>GLOSA INICIAL GL-47494316171</t>
  </si>
  <si>
    <t>4700117011</t>
  </si>
  <si>
    <t>2000792865</t>
  </si>
  <si>
    <t>SALDO 47001336130 FREDIS CHARRIS</t>
  </si>
  <si>
    <t>4700000000</t>
  </si>
  <si>
    <t>1907463219</t>
  </si>
  <si>
    <t>7071135487</t>
  </si>
  <si>
    <t>GLOSA INICIAL GL-087654327831569</t>
  </si>
  <si>
    <t>875817011</t>
  </si>
  <si>
    <t>2000751817</t>
  </si>
  <si>
    <t>MPS ANT-1541</t>
  </si>
  <si>
    <t>ANTIOQUIA</t>
  </si>
  <si>
    <t>SALDO CARTERA EVENTO</t>
  </si>
  <si>
    <t>500000000</t>
  </si>
  <si>
    <t>2000400474</t>
  </si>
  <si>
    <t>AB</t>
  </si>
  <si>
    <t>1330050204</t>
  </si>
  <si>
    <t>2000439124</t>
  </si>
  <si>
    <t>2000785946</t>
  </si>
  <si>
    <t>14748921-1093</t>
  </si>
  <si>
    <t>SANTANDER</t>
  </si>
  <si>
    <t>ZP</t>
  </si>
  <si>
    <t>EVENTO URGENCIA</t>
  </si>
  <si>
    <t>6800000000</t>
  </si>
  <si>
    <t>PAGOS POR LEGALIZAR</t>
  </si>
  <si>
    <t>HSRO0002290703</t>
  </si>
  <si>
    <t>105239960</t>
  </si>
  <si>
    <t>0000002098</t>
  </si>
  <si>
    <t>ABONO FE HSRO0002290703</t>
  </si>
  <si>
    <t>7662220011</t>
  </si>
  <si>
    <t>1904212209</t>
  </si>
  <si>
    <t>2041136524</t>
  </si>
  <si>
    <t>76622658286 ANTONELLA RENGIFO</t>
  </si>
  <si>
    <t>HSRO0002222203</t>
  </si>
  <si>
    <t>105342945</t>
  </si>
  <si>
    <t>REGISTRO ACEPTACION DE GLOSA EPS C</t>
  </si>
  <si>
    <t>2575419021</t>
  </si>
  <si>
    <t>1903374262</t>
  </si>
  <si>
    <t>9031555481</t>
  </si>
  <si>
    <t>GLOSA INICIAL GL-252089338924</t>
  </si>
  <si>
    <t>HSRO0002312555</t>
  </si>
  <si>
    <t>105342946</t>
  </si>
  <si>
    <t>ABONO 15090000695 PASTOR GARCIA</t>
  </si>
  <si>
    <t>1509020011</t>
  </si>
  <si>
    <t>1905059785</t>
  </si>
  <si>
    <t>4071106671</t>
  </si>
  <si>
    <t>15090000695 PASTOR GARCIA</t>
  </si>
  <si>
    <t>105361476</t>
  </si>
  <si>
    <t>COPENSACIÓN HSRO0002312555 PAGO NOV 2020</t>
  </si>
  <si>
    <t>SALDO 15090000695 PASTOR GARCIA</t>
  </si>
  <si>
    <t>105371336</t>
  </si>
  <si>
    <t>SALDO HSRO000231255 NOV 2020</t>
  </si>
  <si>
    <t xml:space="preserve"> HSRO0002312555</t>
  </si>
  <si>
    <t>105371729</t>
  </si>
  <si>
    <t>HSRO0002022888</t>
  </si>
  <si>
    <t>1901481379</t>
  </si>
  <si>
    <t>2905100203</t>
  </si>
  <si>
    <t>9400117011</t>
  </si>
  <si>
    <t>1900731834</t>
  </si>
  <si>
    <t>4160939385</t>
  </si>
  <si>
    <t>94001236365 GLADYS  PEREZ REYES</t>
  </si>
  <si>
    <t>HSRO0002134927</t>
  </si>
  <si>
    <t>1902939122</t>
  </si>
  <si>
    <t>ABONO A FACT CON PAGO COMP SALDO SEP/18</t>
  </si>
  <si>
    <t>2040017011</t>
  </si>
  <si>
    <t>1902531106</t>
  </si>
  <si>
    <t>4010846146</t>
  </si>
  <si>
    <t>20400320619 DEILIS SIRETH MARTINEZ OSORIO</t>
  </si>
  <si>
    <t>PAGO ACH SEP 18</t>
  </si>
  <si>
    <t>2000056736</t>
  </si>
  <si>
    <t>6840617011</t>
  </si>
  <si>
    <t>ABONO COMP PAGO SEP 2018</t>
  </si>
  <si>
    <t>HSRO0002039537</t>
  </si>
  <si>
    <t>1901291711</t>
  </si>
  <si>
    <t>8181326207</t>
  </si>
  <si>
    <t>68406402661 GILDARDO  PEÑA</t>
  </si>
  <si>
    <t>36431823 SAN SEP</t>
  </si>
  <si>
    <t>2000047463</t>
  </si>
  <si>
    <t>santander</t>
  </si>
  <si>
    <t>EVENTO SEP_2018</t>
  </si>
  <si>
    <t>36431793 NOR SEP</t>
  </si>
  <si>
    <t>2000074484</t>
  </si>
  <si>
    <t>COMPENSACIÓN SEP/18 NORTE DE SANTANDER</t>
  </si>
  <si>
    <t>800117011</t>
  </si>
  <si>
    <t>5400000000</t>
  </si>
  <si>
    <t>HSRO0002071472</t>
  </si>
  <si>
    <t>1901535090</t>
  </si>
  <si>
    <t>10081649425</t>
  </si>
  <si>
    <t>4769200221904 ADALBERTO  ECHEVERRIA MUÑOZ</t>
  </si>
  <si>
    <t>4769217011</t>
  </si>
  <si>
    <t>HSRO0002022886</t>
  </si>
  <si>
    <t>1900731829</t>
  </si>
  <si>
    <t>08001221682 ARIS JAVIER CASTRO PELAEZ</t>
  </si>
  <si>
    <t>HSRO0002022890</t>
  </si>
  <si>
    <t>1900731846</t>
  </si>
  <si>
    <t>SALDO COMP PAGO SEP 2018</t>
  </si>
  <si>
    <t>HSRO0002072737</t>
  </si>
  <si>
    <t>1901204298</t>
  </si>
  <si>
    <t>8171605433</t>
  </si>
  <si>
    <t>15514081449 MIGUEL ANDRES VALLEJO ROA</t>
  </si>
  <si>
    <t>1551417011</t>
  </si>
  <si>
    <t>2000047315</t>
  </si>
  <si>
    <t>norte de santander</t>
  </si>
  <si>
    <t>COMP SALDO SEP18</t>
  </si>
  <si>
    <t>2000168461</t>
  </si>
  <si>
    <t>COMP. SALDO 36431793 NOR SEP 2018 NORTE SDER</t>
  </si>
  <si>
    <t>20400320619 DEILIS SIRETH MARTINEZ (ABONO NORTE SD</t>
  </si>
  <si>
    <t>POR COMPENSAR ACH 36431793 SEP NORTE DE SDER</t>
  </si>
  <si>
    <t>57975735 CUN OCT</t>
  </si>
  <si>
    <t>2000206887</t>
  </si>
  <si>
    <t>cundinamarca</t>
  </si>
  <si>
    <t>2000207409</t>
  </si>
  <si>
    <t>EVENTO OCT_2019</t>
  </si>
  <si>
    <t>2500000000</t>
  </si>
  <si>
    <t>ZY</t>
  </si>
  <si>
    <t>57975735 CUN-466</t>
  </si>
  <si>
    <t>2000236149</t>
  </si>
  <si>
    <t>COMPENSACION</t>
  </si>
  <si>
    <t>25754145774 LUIS ARBEY RICO PRIETO</t>
  </si>
  <si>
    <t>HSRO0002226348</t>
  </si>
  <si>
    <t>1903374350</t>
  </si>
  <si>
    <t>25754142036 ANGIE JULIETH BETANCOURT TELLEZ</t>
  </si>
  <si>
    <t>2000208153</t>
  </si>
  <si>
    <t>66410773 VAL MAR</t>
  </si>
  <si>
    <t>2000285902</t>
  </si>
  <si>
    <t>COMP 66410773 VAL MAR 20</t>
  </si>
  <si>
    <t>7600000000</t>
  </si>
  <si>
    <t>7600117011</t>
  </si>
  <si>
    <t>1903090047</t>
  </si>
  <si>
    <t>8051259476</t>
  </si>
  <si>
    <t>76001654515 CRISTOBAL  ROJAS DIAZ</t>
  </si>
  <si>
    <t>1903090060</t>
  </si>
  <si>
    <t>COMPENSACIÓN HSRO0002211781 PAGO MARZO 2020</t>
  </si>
  <si>
    <t>66410773 VAL-29</t>
  </si>
  <si>
    <t>2000284951</t>
  </si>
  <si>
    <t>valle</t>
  </si>
  <si>
    <t>EVENTO MAR_2020</t>
  </si>
  <si>
    <t>70497106 CUN-449</t>
  </si>
  <si>
    <t>2000326585</t>
  </si>
  <si>
    <t>512017011</t>
  </si>
  <si>
    <t>HSRO0002221519</t>
  </si>
  <si>
    <t>1903958644</t>
  </si>
  <si>
    <t>12020805229</t>
  </si>
  <si>
    <t>20001068816 MARLENE GONZALEZ</t>
  </si>
  <si>
    <t>2000117021</t>
  </si>
  <si>
    <t>ABONO 76622658286 ANTONELLA RENGIFO</t>
  </si>
  <si>
    <t>20400320619 DEILIS SIRETH MARTINEZ (SALDO NORTE SD</t>
  </si>
  <si>
    <t>HSRO0002145703</t>
  </si>
  <si>
    <t>1902531135</t>
  </si>
  <si>
    <t>4010852748</t>
  </si>
  <si>
    <t>HSRO0002153141</t>
  </si>
  <si>
    <t>1902531143</t>
  </si>
  <si>
    <t>HSRO0002154879</t>
  </si>
  <si>
    <t>1902694474</t>
  </si>
  <si>
    <t>5020744449</t>
  </si>
  <si>
    <t>05120374968 LEYDYS JOHANA MONTALVO MURIEL</t>
  </si>
  <si>
    <t>HSRO0002196561</t>
  </si>
  <si>
    <t>1903092328</t>
  </si>
  <si>
    <t>8051031761</t>
  </si>
  <si>
    <t>76001654515 CRISTOBAL ROJAS DIAZ</t>
  </si>
  <si>
    <t>HSRO0002193300</t>
  </si>
  <si>
    <t>1903092341</t>
  </si>
  <si>
    <t>HSRO0002189217</t>
  </si>
  <si>
    <t>1903092357</t>
  </si>
  <si>
    <t>76001654509 ANA ROMERO</t>
  </si>
  <si>
    <t>SALDO HSRO0002211781 PAGO MARZO 2020</t>
  </si>
  <si>
    <t>HSRO0002211775</t>
  </si>
  <si>
    <t>1903090072</t>
  </si>
  <si>
    <t>HSRO0002211190</t>
  </si>
  <si>
    <t>1903090086</t>
  </si>
  <si>
    <t>2000323293</t>
  </si>
  <si>
    <t>EVENTO - DESENCAJE RESERVAS TECNICAS</t>
  </si>
  <si>
    <t>2000326592</t>
  </si>
  <si>
    <t>SALDO 76622658286 ANTONELLA RENGIFO</t>
  </si>
  <si>
    <t>SALDO PENDIENTE POR LEGALIZAR NOV 25 2019</t>
  </si>
  <si>
    <t>78925993 CUN  17</t>
  </si>
  <si>
    <t>2000390666</t>
  </si>
  <si>
    <t>2000388019</t>
  </si>
  <si>
    <t>Cundinamarca</t>
  </si>
  <si>
    <t xml:space="preserve"> EVENTO OCT_20_SUBSIADIADO</t>
  </si>
  <si>
    <t>GL-252089338924</t>
  </si>
  <si>
    <t>ACEPTA EPS GLOS FE HSRO0002222203 19/08/2020 C</t>
  </si>
  <si>
    <t>MPS VAL NOV 2020</t>
  </si>
  <si>
    <t>2000406703</t>
  </si>
  <si>
    <t>COMP MPS VAL NOV 2020</t>
  </si>
  <si>
    <t>6151503939</t>
  </si>
  <si>
    <t>COMPENSACIÓN HSRO000231255 NOV 2020</t>
  </si>
  <si>
    <t>MPS VAL-1724</t>
  </si>
  <si>
    <t>2000400476</t>
  </si>
  <si>
    <t>CARTERA EVENTO</t>
  </si>
  <si>
    <t>MPS ANT-1722</t>
  </si>
  <si>
    <t>2000423809</t>
  </si>
  <si>
    <t>CSGL0000184150</t>
  </si>
  <si>
    <t>1905466799</t>
  </si>
  <si>
    <t>05120374968 LEYDYS MONTALVO</t>
  </si>
  <si>
    <t>HSRO0002346880</t>
  </si>
  <si>
    <t>1905466809</t>
  </si>
  <si>
    <t>HSRO0002328309</t>
  </si>
  <si>
    <t>1905239600</t>
  </si>
  <si>
    <t>9011151098</t>
  </si>
  <si>
    <t>25754147525 SAMUEL CAGUEÑAS</t>
  </si>
  <si>
    <t>2575420011</t>
  </si>
  <si>
    <t>antioquia</t>
  </si>
  <si>
    <t>MPS BOL-1723</t>
  </si>
  <si>
    <t>2000425596</t>
  </si>
  <si>
    <t>2000400475</t>
  </si>
  <si>
    <t>bolivar</t>
  </si>
  <si>
    <t>MPS VAL ENE 2021</t>
  </si>
  <si>
    <t>2000451589</t>
  </si>
  <si>
    <t>COMP MPS VAL ENE 2021</t>
  </si>
  <si>
    <t>7636420011</t>
  </si>
  <si>
    <t>1905598116</t>
  </si>
  <si>
    <t>10011125445</t>
  </si>
  <si>
    <t>76364662822 JOHN AMBUILA</t>
  </si>
  <si>
    <t>MPS VAL-1542</t>
  </si>
  <si>
    <t>2000439125</t>
  </si>
  <si>
    <t>VALLE</t>
  </si>
  <si>
    <t>2000615443</t>
  </si>
  <si>
    <t>800120011</t>
  </si>
  <si>
    <t>800000000</t>
  </si>
  <si>
    <t>1906744400</t>
  </si>
  <si>
    <t>3031338775</t>
  </si>
  <si>
    <t>08001531734 ETHAN CEPEDA</t>
  </si>
  <si>
    <t>99707701 ATL147</t>
  </si>
  <si>
    <t>2000596315</t>
  </si>
  <si>
    <t>ATLANTICO</t>
  </si>
  <si>
    <t>ESS024-EVENTO</t>
  </si>
  <si>
    <t>2000700702</t>
  </si>
  <si>
    <t>1100120011</t>
  </si>
  <si>
    <t>1343020011</t>
  </si>
  <si>
    <t>HSRO0002348056</t>
  </si>
  <si>
    <t>1905902307</t>
  </si>
  <si>
    <t>10011118351</t>
  </si>
  <si>
    <t>13430543801 RAMON GARCIA</t>
  </si>
  <si>
    <t>1907618666</t>
  </si>
  <si>
    <t>6041336684</t>
  </si>
  <si>
    <t>11001167364 ODILIA LADINO</t>
  </si>
  <si>
    <t>6245692 MAG-411</t>
  </si>
  <si>
    <t>2000695283</t>
  </si>
  <si>
    <t>MAGDALENA</t>
  </si>
  <si>
    <t>EVENTO</t>
  </si>
  <si>
    <t>2000728585</t>
  </si>
  <si>
    <t>2000000000</t>
  </si>
  <si>
    <t>1908522059</t>
  </si>
  <si>
    <t>10061122838</t>
  </si>
  <si>
    <t>20001887022 CINDY PEÑA</t>
  </si>
  <si>
    <t>2000120011</t>
  </si>
  <si>
    <t>6245692 CES-412</t>
  </si>
  <si>
    <t>2000695284</t>
  </si>
  <si>
    <t>CESAR</t>
  </si>
  <si>
    <t>2000728586</t>
  </si>
  <si>
    <t>2905100103</t>
  </si>
  <si>
    <t>2547320011</t>
  </si>
  <si>
    <t>1907757546</t>
  </si>
  <si>
    <t>6041336006</t>
  </si>
  <si>
    <t>254734578 DUBERNEY GARZON</t>
  </si>
  <si>
    <t>HSRC0000046029</t>
  </si>
  <si>
    <t>1907757555</t>
  </si>
  <si>
    <t>91033209 CUN-72</t>
  </si>
  <si>
    <t>2000500561</t>
  </si>
  <si>
    <t>CUNDINAMARCA</t>
  </si>
  <si>
    <t>2000728589</t>
  </si>
  <si>
    <t>CSGZ0000000435</t>
  </si>
  <si>
    <t>1906744345</t>
  </si>
  <si>
    <t>3031338061</t>
  </si>
  <si>
    <t>25754132545 MARCOS SANCHEZ</t>
  </si>
  <si>
    <t>HSRC0000016156</t>
  </si>
  <si>
    <t>1906744354</t>
  </si>
  <si>
    <t>25754126190 NEFER RODRIGUEZ</t>
  </si>
  <si>
    <t>HSRC0000022553</t>
  </si>
  <si>
    <t>1906744459</t>
  </si>
  <si>
    <t>3040712612</t>
  </si>
  <si>
    <t>HSRC0000023909</t>
  </si>
  <si>
    <t>1906744473</t>
  </si>
  <si>
    <t>SALDO 11001167364 ODILIA LADINO</t>
  </si>
  <si>
    <t>6245692 SAN-410</t>
  </si>
  <si>
    <t>2000695282</t>
  </si>
  <si>
    <t>4725817011</t>
  </si>
  <si>
    <t>1905902242</t>
  </si>
  <si>
    <t>10011122906</t>
  </si>
  <si>
    <t>13440456584 ESTEFANIA PEÑAS</t>
  </si>
  <si>
    <t>1344020011</t>
  </si>
  <si>
    <t>1905598101</t>
  </si>
  <si>
    <t>10011123824</t>
  </si>
  <si>
    <t>SALDO 20001887022 CINDY PEÑA</t>
  </si>
  <si>
    <t>1908662385</t>
  </si>
  <si>
    <t>10061137767</t>
  </si>
  <si>
    <t>47545492007 YUDELLIS ORTIZ</t>
  </si>
  <si>
    <t>4754517011</t>
  </si>
  <si>
    <t>1908662396</t>
  </si>
  <si>
    <t>47258322832 KETY ROMO</t>
  </si>
  <si>
    <t>1909343869</t>
  </si>
  <si>
    <t>11131005895</t>
  </si>
  <si>
    <t>5000125608 LEIDY ROJAS</t>
  </si>
  <si>
    <t>5000120011</t>
  </si>
  <si>
    <t>1909242100</t>
  </si>
  <si>
    <t>11131006645</t>
  </si>
  <si>
    <t>1100111139 KAREN ROJAS</t>
  </si>
  <si>
    <t>1909344882</t>
  </si>
  <si>
    <t>11131058102</t>
  </si>
  <si>
    <t>68001430821 WILMER RODRIGUEZ</t>
  </si>
  <si>
    <t>6800120011</t>
  </si>
  <si>
    <t>HSRC0000011985</t>
  </si>
  <si>
    <t>1905854779</t>
  </si>
  <si>
    <t>12091328653</t>
  </si>
  <si>
    <t>76275182483 JOSE CORREA</t>
  </si>
  <si>
    <t>7627517011</t>
  </si>
  <si>
    <t>SALDO 08001531734 ETHAN CEPEDA</t>
  </si>
  <si>
    <t>1906927388</t>
  </si>
  <si>
    <t>5041150350</t>
  </si>
  <si>
    <t>54820491253 SANDRA JAIMES</t>
  </si>
  <si>
    <t>5482020011</t>
  </si>
  <si>
    <t>1908441722</t>
  </si>
  <si>
    <t>6041335575</t>
  </si>
  <si>
    <t>SALDO 254734578 DUBERNEY GARZON</t>
  </si>
  <si>
    <t>SALDO SALDO 11001167364 ODILIA LADINO</t>
  </si>
  <si>
    <t>1907527589</t>
  </si>
  <si>
    <t>6041337476</t>
  </si>
  <si>
    <t>05120589345 SHEILY FLOREZ</t>
  </si>
  <si>
    <t>08758625970 KENDALL IGLESIAS</t>
  </si>
  <si>
    <t>HSRC0000121156</t>
  </si>
  <si>
    <t>1909590984</t>
  </si>
  <si>
    <t>2010859832</t>
  </si>
  <si>
    <t>2000791294</t>
  </si>
  <si>
    <t>54001508094 FRANK GIRALDO</t>
  </si>
  <si>
    <t>5400120011</t>
  </si>
  <si>
    <t>14748921-1091</t>
  </si>
  <si>
    <t>2000785944</t>
  </si>
  <si>
    <t>NORTE DE SANTANDER</t>
  </si>
  <si>
    <t>COMPENSACION TOTAL O EXACTA</t>
  </si>
  <si>
    <t>47001336130 FREDIS CHARRIS</t>
  </si>
  <si>
    <t>14748921-1094</t>
  </si>
  <si>
    <t>2000785947</t>
  </si>
  <si>
    <t>1909449236</t>
  </si>
  <si>
    <t>14748921-1092</t>
  </si>
  <si>
    <t>2000785945</t>
  </si>
  <si>
    <t>BOLIVAR</t>
  </si>
  <si>
    <t>MPS BOY JUL_2018</t>
  </si>
  <si>
    <t>4800004538</t>
  </si>
  <si>
    <t>KP</t>
  </si>
  <si>
    <t>EVENTO AGO_2018 DOC 2000040302 M400</t>
  </si>
  <si>
    <t>1500000000</t>
  </si>
  <si>
    <t>2000040302</t>
  </si>
  <si>
    <t>boyaca</t>
  </si>
  <si>
    <t>EVENTO AGO_2018</t>
  </si>
  <si>
    <t>2000285902-200026585</t>
  </si>
  <si>
    <t>coddevolucion</t>
  </si>
  <si>
    <t>CODIGO_REPS_IPS</t>
  </si>
  <si>
    <t>NIT_PROVEEDOR</t>
  </si>
  <si>
    <t>NOMBRE_PROVEEDOR</t>
  </si>
  <si>
    <t>DptoIPS</t>
  </si>
  <si>
    <t>MpioIPS</t>
  </si>
  <si>
    <t>nrofactura</t>
  </si>
  <si>
    <t>Observacion</t>
  </si>
  <si>
    <t>Entrada</t>
  </si>
  <si>
    <t>valor</t>
  </si>
  <si>
    <t>Sucursal</t>
  </si>
  <si>
    <t>Modalidad</t>
  </si>
  <si>
    <t>detalle_devolucion</t>
  </si>
  <si>
    <t>codusuariorecepciono</t>
  </si>
  <si>
    <t>fechadevolucion</t>
  </si>
  <si>
    <t>FechaRecepcion</t>
  </si>
  <si>
    <t>fechaultimamodificacion</t>
  </si>
  <si>
    <t>MOTIVO_DEVOLUCION</t>
  </si>
  <si>
    <t>DESC_MOTIVO_DEVOLUCION</t>
  </si>
  <si>
    <t>Tipo</t>
  </si>
  <si>
    <t>Entrada_1</t>
  </si>
  <si>
    <t>DF-055555557237594</t>
  </si>
  <si>
    <t>251510001601</t>
  </si>
  <si>
    <t>832001411</t>
  </si>
  <si>
    <t>E.S.E. HOSPITAL SAN RAFAEL DE CAQUEZA</t>
  </si>
  <si>
    <t>CAQUEZA</t>
  </si>
  <si>
    <t>Se realiza devolución de la factura ya que esta se encuentra sin soporte de notificación de EPS ni anexo técnico con trazabilidad ni código de reporte del 018000 mil por favor revisar y volver a presentar</t>
  </si>
  <si>
    <t>1</t>
  </si>
  <si>
    <t>127720</t>
  </si>
  <si>
    <t>Evento</t>
  </si>
  <si>
    <t>La informacion de los registros individuales de prestacion de servicios presentados no coincide con lo facturado bien sea en valores, codificacion de servicios, fechas de atencion entre otros o no utilizan la codificacion de cups o y/o cums vigente.</t>
  </si>
  <si>
    <t>wcgonzalez</t>
  </si>
  <si>
    <t>28/2/2022</t>
  </si>
  <si>
    <t>7/2/2022</t>
  </si>
  <si>
    <t>49</t>
  </si>
  <si>
    <t>Factura no cumple requisitos legales</t>
  </si>
  <si>
    <t>DF-05765432803993</t>
  </si>
  <si>
    <t>HSRC0000006269</t>
  </si>
  <si>
    <t>Se hace devolución de la factura dado que Se debe tener en cuenta circular normativa Cumplimiento de lasobligaciones de confiabilidad seguridad y calidad de los datos sobre la prestación individual de servicios desalud del 11 de agosto de 2020 atendiendo los lineamientos consagrados en los artículos 9 y siguiente de laResolucion 3374 de 2000 en el numeral III ( todos los prestadores deben garantizar la coincidencia de loordenado lo aplicado  lo facturado y lo registrado en RIPS) y Numeral IV (toda la información debe estarcodificada en "CUPS" y "CUMS" en unidad minima de dispensación aclarando que el código debe corresponder ala descripción en caso contrario será objeto de devolución por lo cual se deberá cargar nuevamente lainformación en la plataforma los RIPS y surtir un nuevo proceso de radicación de factura) IPS no factura con codigos cumsAdicional la IPS carga como ALERTA NARANJAel cual no corresponde a la contratacion que se encuentra vigente entre las partes  la ips debio adjuntar para este servicio una portabilidad</t>
  </si>
  <si>
    <t>3010841</t>
  </si>
  <si>
    <t/>
  </si>
  <si>
    <t>cmsanchez</t>
  </si>
  <si>
    <t>7/1/2021</t>
  </si>
  <si>
    <t>9/12/2020</t>
  </si>
  <si>
    <t>DF-059232338287</t>
  </si>
  <si>
    <t>HSR00001449872</t>
  </si>
  <si>
    <t>Se hace devolucion de la cuenta ya que se encuentra extemporanea a la fecha de atencion del paciente</t>
  </si>
  <si>
    <t>2</t>
  </si>
  <si>
    <t>48429</t>
  </si>
  <si>
    <t>xsoto</t>
  </si>
  <si>
    <t>16/4/2018</t>
  </si>
  <si>
    <t>DF-059232338288</t>
  </si>
  <si>
    <t>HSR00001450496</t>
  </si>
  <si>
    <t>77386</t>
  </si>
  <si>
    <t>DF-059232338289</t>
  </si>
  <si>
    <t>HSR00001595831</t>
  </si>
  <si>
    <t>3</t>
  </si>
  <si>
    <t>85500</t>
  </si>
  <si>
    <t>DF-059232338290</t>
  </si>
  <si>
    <t>HSR00001634541</t>
  </si>
  <si>
    <t>97277</t>
  </si>
  <si>
    <t>DF-059232338291</t>
  </si>
  <si>
    <t>HSR00001637584</t>
  </si>
  <si>
    <t>759600</t>
  </si>
  <si>
    <t>DF-059247532572</t>
  </si>
  <si>
    <t>Se hace devolucion de la cuenta por valor de $ 258300 debido a que la IPS carga como ALERTA NARANJAel cual no corresponde a la contratacion que se encuentra vigente entre las partes  la ips debio adjuntar para este servicio una portabilidad</t>
  </si>
  <si>
    <t>258300</t>
  </si>
  <si>
    <t>cypenata</t>
  </si>
  <si>
    <t>25/11/2020</t>
  </si>
  <si>
    <t>3/11/2020</t>
  </si>
  <si>
    <t>DF-059247532573</t>
  </si>
  <si>
    <t>Se hace devolucion de la cuenta por valor de $ 19100 debido a que la IPS carga como ALERTA NARANJAel cual no corresponde a la contratacion que se encuentra vigente entre las partes  la ips debio adjuntar para este servicio una portabilidad</t>
  </si>
  <si>
    <t>19100</t>
  </si>
  <si>
    <t>DF-059247532574</t>
  </si>
  <si>
    <t>50600</t>
  </si>
  <si>
    <t>DF-08765432783734</t>
  </si>
  <si>
    <t xml:space="preserve"> Se realiza devolución de factura con todos sus soportes se evidencia en la factura presentada que la fecha de ingreso y egreso no corresponde a los servicios facturados ni a los soportes presentados se solicita a la IPS corregir y volver a radicar la factura del 1 al 10 de cada mes</t>
  </si>
  <si>
    <t>126615</t>
  </si>
  <si>
    <t>Inconsistencia entre fechas registradas en la factura vs fechas de prestacion de los servicios.</t>
  </si>
  <si>
    <t>cacharris</t>
  </si>
  <si>
    <t>14/5/2021</t>
  </si>
  <si>
    <t>4/5/2021</t>
  </si>
  <si>
    <t>DF-13211533528</t>
  </si>
  <si>
    <t>CSGL0000159123</t>
  </si>
  <si>
    <t>Se hace devolución de la factura CSGL0000159123 por valor  $60200correspondiente a la atención del día 03/05/2018 de la paciente YADIRA PRADA ACUÑA  ya que según la Resolución 3047 de 2008 Articulo 3 "El envío del informe a la entidad responsable del pago se realizará dentro de las veinticuatro (24) horas siguientes al inicio de la atención" IPS realiza notificación de la urgencia el día 22/05/2018 por tal motivo el reporte se encuentra extemporáneoCabe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t>
  </si>
  <si>
    <t>60200</t>
  </si>
  <si>
    <t>ojperez</t>
  </si>
  <si>
    <t>16/1/2019</t>
  </si>
  <si>
    <t>18/7/2018</t>
  </si>
  <si>
    <t>DF-150683668</t>
  </si>
  <si>
    <t>HSRO0002051308</t>
  </si>
  <si>
    <t>Se hace devolucion de factura hsr00002051308 correspondeinte a la prestacion de servicios del paciente Santiago Jose Angel Prada con RC 1072396274  no se encuentra activo en la base de datos de Coosalud tampoco se encuentra registrado en la pagina ADRES se anexa reporte respectivo</t>
  </si>
  <si>
    <t>51300</t>
  </si>
  <si>
    <t>BOYACA</t>
  </si>
  <si>
    <t>mecuchivaguen</t>
  </si>
  <si>
    <t>27/8/2018</t>
  </si>
  <si>
    <t>16</t>
  </si>
  <si>
    <t>Usuario o servicio correspondiente a otro plan responsable</t>
  </si>
  <si>
    <t>DF-157654324535027</t>
  </si>
  <si>
    <t xml:space="preserve">Se realiza devolución de la factura correspondiente a cobro de SARS COV2 COVID 19 ANTIGENO  dado que la IPS no anexa los requisitos exigidos por el ADRES se observa que no anexan el registro INVIMA para las pruebas de anticuerpos y de antígenos el cual debe estar en la factura ni el archivo en Excel según lo estipulado en la circular 049 expedida por el ADRES y resolución 1463 requisito necesario para continuar con el debido proceso </t>
  </si>
  <si>
    <t>80800</t>
  </si>
  <si>
    <t>Soportes incompletos  según normatividad o ilegibles que no dan la informacion necesaria para validar la prestacion del servicio requerido.</t>
  </si>
  <si>
    <t>diospina</t>
  </si>
  <si>
    <t>10/6/2021</t>
  </si>
  <si>
    <t>4/6/2021</t>
  </si>
  <si>
    <t>DF-253163354</t>
  </si>
  <si>
    <t>Se hace devolucion total de la factura dado que en la pagina de dynamicoos se niega el servicio posterior a la atención de urgencias con el caso N 04322529 se observa en notas de la pagina que se solicita a la IPS enviar anexo 9 para tramitar la remisión del paciente dado lo anterior se solicita a la IPS separar la cuenta y enviar solo la atención inicial de urgenciasUna vez subsanado el motivo de devolución la factura se debe presentar nuevamente ante COOSALUD para su radiación y proceso financiero dado que APLISTAFF cumple como empresa auditora y no se puede dar trámite a las facturas si estas no son avaladas por el área financiera de la EPS</t>
  </si>
  <si>
    <t>2364164</t>
  </si>
  <si>
    <t>tarosero</t>
  </si>
  <si>
    <t>2/1/2020</t>
  </si>
  <si>
    <t>4/12/2019</t>
  </si>
  <si>
    <t>21</t>
  </si>
  <si>
    <t>Autorización principal no existe o no corresponde al prestador del servicio de salud</t>
  </si>
  <si>
    <t>DF-253163355</t>
  </si>
  <si>
    <t>Se hace devolucion total de la factura dado que en la pagina de dynamicoos se niega el servicio posterior a la atención de urgencias con el caso N 04352484 se observa en notas de la pagina que se solicita a la IPS enviar anexo 9 para tramitar la remisión del paciente dado lo anterior se solicita a la IPS separar la cuenta y enviar solo la atención inicial de urgenciasUna vez subsanado el motivo de devolución la factura se debe presentar nuevamente ante COOSALUD para su radiación y proceso financiero dado que APLISTAFF cumple como empresa auditora y no se puede dar trámite a las facturas si estas no son avaladas por el área financiera de la EPS</t>
  </si>
  <si>
    <t>1121013</t>
  </si>
  <si>
    <t>DF-54927873891</t>
  </si>
  <si>
    <t>Se devuelve factura porque la autorizacion para los servicios posteriores a la urgencia no fue solicitada oportunamente el ingreso fue el 14/12/2019 con solicitud de autorizacion de estancia hospitalaria el 16/12/2019 y con negacion por parte de la EPS la cual solicito anexo tecnico 9 para referenciar al paciente Se envia factura original con todos los soportes por correo certificado Se aclara que es IPS No Red sin contrato</t>
  </si>
  <si>
    <t>680025</t>
  </si>
  <si>
    <t>N. DE SANTANDER</t>
  </si>
  <si>
    <t>PAROA</t>
  </si>
  <si>
    <t>17/2/2020</t>
  </si>
  <si>
    <t>DF-6846836206</t>
  </si>
  <si>
    <t>CSGL000019123</t>
  </si>
  <si>
    <t xml:space="preserve">Se hace devolución de la factura CSGL0000159123 por valor  $60200correspondiente a la atención del día 03/05/2018 de la paciente YADIRA PRADA ACUÑA  ya que según la Resolución 3047 de 2008 Articulo 3 "El envío del informe a la entidad responsable del pago se realizará dentro de las veinticuatro (24) horas siguientes al inicio de la atención" IPS realiza notificación de la urgencia el día 22/05/2018 por tal motivo el reporte se encuentra extemporáneoCabe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</si>
  <si>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icarenas</t>
  </si>
  <si>
    <t>27/7/2018</t>
  </si>
  <si>
    <t>DF-6846836207</t>
  </si>
  <si>
    <t>Se hace devolución de factura N HSRO00002051308 por valor de $ 51300 correspondiente a la atención del día 20/06/2018 del paciente SANTIAGO JOSÉ ANGEL PRADA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10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t>
  </si>
  <si>
    <t>DF-769301734885</t>
  </si>
  <si>
    <t>HSR0002221519</t>
  </si>
  <si>
    <t>Se genera devolucion de la factura ya que llega sin su respectivos RIPS  cargue exito en plataforma sami se solicta que se adjunte y sea enviado a la sucursal deAPLISALUD COOSALUD CESARVALLEDUPAR CRA 11 N 13 C 48 OFICINA 201 EDIFICIO SARAVELI  ya que paciente pertenecde a dicha surcusal para su respectiva auditoriaSe solicita que se comuniquen  urgente al 3057189792 para brindar informacion importantisima</t>
  </si>
  <si>
    <t>165900</t>
  </si>
  <si>
    <t>HHMontano</t>
  </si>
  <si>
    <t>29/8/2019</t>
  </si>
  <si>
    <t>DF-9493077314079</t>
  </si>
  <si>
    <t>Se realiza devolución de la factura HSRC0000016157 correspondiente a cobro SARS COV2 COVID 19 ANTIGENO dado que la IPS no anexan los requisitos exigidos por el ADRES se observa que no anexan el resultado de la toma del laboratorio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</si>
  <si>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memancera</t>
  </si>
  <si>
    <t>25/2/2021</t>
  </si>
  <si>
    <t>47</t>
  </si>
  <si>
    <t>Faltan soportes de justificación para recobros (Comité Técnico Científico, (CTC), Accidente de trabajo o enfermedad profesional (ATEP), tutelas)</t>
  </si>
  <si>
    <t>DF-9493077314741</t>
  </si>
  <si>
    <t>CSCH2148</t>
  </si>
  <si>
    <t>Se realiza devolución de la factura CHS2148dado que se evidenció error en la factura (La factura le hacesn falta sies (6) ceros entre el prefijo y la numereción )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t>
  </si>
  <si>
    <t>88526</t>
  </si>
  <si>
    <t>10/3/2021</t>
  </si>
  <si>
    <t>DF-9493077314742</t>
  </si>
  <si>
    <t>HSRC24887</t>
  </si>
  <si>
    <t>Se realiza devolución de la facturaHSRC24887 dado que se evidenció error en la factura (La factura es incompleta le hace falta 6 ceros entrel le prefijo y la numeración)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t>
  </si>
  <si>
    <t>101230</t>
  </si>
  <si>
    <t>Estado de cartera IPS:</t>
  </si>
  <si>
    <t>DETALLE DE CARTERA IPS</t>
  </si>
  <si>
    <t>AÑO RADICACIÓN FACTURA IPS</t>
  </si>
  <si>
    <t>TOTAL</t>
  </si>
  <si>
    <t>=</t>
  </si>
  <si>
    <t>Cartera presentada  IPS</t>
  </si>
  <si>
    <t>-</t>
  </si>
  <si>
    <t>Devoluciones</t>
  </si>
  <si>
    <t>Facturas sin evidencia de radicación</t>
  </si>
  <si>
    <t>Glosas por  Conciliar</t>
  </si>
  <si>
    <t>Glosas Aceptadas por la IPS</t>
  </si>
  <si>
    <t>Copagos</t>
  </si>
  <si>
    <t>Facturas Pagadas</t>
  </si>
  <si>
    <t>Diferencias en factura de proveedor</t>
  </si>
  <si>
    <t>Facturas en proceso de auditoria Aplistaff</t>
  </si>
  <si>
    <t>Facturas Pruebas Covid_DECRETO 538 DEL 12 DE ABRIL DE 2020</t>
  </si>
  <si>
    <t>Saldo Final</t>
  </si>
  <si>
    <t xml:space="preserve">Anticipos por legalizar </t>
  </si>
  <si>
    <t>Saldo Disponible a Favor de:</t>
  </si>
  <si>
    <t>Fecha de Cruce de Cartera</t>
  </si>
  <si>
    <t>29 de abril  2022</t>
  </si>
  <si>
    <t>EVENTO ENERO 2021</t>
  </si>
  <si>
    <t>EVENTO MARZO 2020</t>
  </si>
  <si>
    <t>EVENTO MARZO 2022</t>
  </si>
  <si>
    <t>HOSPITAL SAN RAFAEL DE CAQUEZA NIT; 832,001,411-7</t>
  </si>
  <si>
    <t xml:space="preserve">HOSPITAL SAN RAFAEL DE CAQUEZA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</si>
</sst>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0_-;\-&quot;$&quot;* #,##0_-;_-&quot;$&quot;* &quot;-&quot;_-;_-@_-"/>
    <numFmt numFmtId="165" formatCode="_(* #,##0_);_(* \(#,##0\);_(* &quot;-&quot;_);_(@_)"/>
    <numFmt numFmtId="166" formatCode="_-* #,##0_-;\-* #,##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1"/>
      <color rgb="FF222222"/>
      <name val="Arial"/>
      <family val="2"/>
    </font>
    <font>
      <b/>
      <sz val="10"/>
      <name val="Arial"/>
      <family val="2"/>
    </font>
    <font>
      <b/>
      <sz val="10"/>
      <color theme="1"/>
      <name val="Arial"/>
      <family val="2"/>
    </font>
    <font>
      <sz val="10"/>
      <name val="Arial"/>
      <family val="2"/>
    </font>
    <font>
      <sz val="10"/>
      <name val="Arial"/>
      <family val="2"/>
    </font>
    <font>
      <b/>
      <sz val="12"/>
      <color theme="1"/>
      <name val="Calibri"/>
      <family val="2"/>
      <scheme val="minor"/>
    </font>
    <font>
      <b/>
      <u/>
      <sz val="12"/>
      <color theme="1"/>
      <name val="Calibri"/>
      <family val="2"/>
      <scheme val="minor"/>
    </font>
    <font>
      <sz val="12"/>
      <color theme="1"/>
      <name val="Calibri"/>
      <family val="2"/>
      <scheme val="minor"/>
    </font>
    <font>
      <sz val="11"/>
      <name val="Calibri"/>
      <family val="2"/>
      <scheme val="minor"/>
    </font>
    <font>
      <sz val="11"/>
      <color rgb="FF000000"/>
      <name val="Calibri"/>
      <family val="2"/>
      <scheme val="minor"/>
    </font>
  </fonts>
  <fills count="11">
    <fill>
      <patternFill patternType="none"/>
    </fill>
    <fill>
      <patternFill patternType="gray125"/>
    </fill>
    <fill>
      <patternFill patternType="solid">
        <fgColor rgb="FF00B0F0"/>
        <bgColor indexed="64"/>
      </patternFill>
    </fill>
    <fill>
      <patternFill patternType="solid">
        <fgColor theme="8" tint="0.39997558519241921"/>
        <bgColor indexed="64"/>
      </patternFill>
    </fill>
    <fill>
      <patternFill patternType="solid">
        <fgColor rgb="FF92D050"/>
        <bgColor indexed="64"/>
      </patternFill>
    </fill>
    <fill>
      <patternFill patternType="solid">
        <fgColor rgb="FFDDDDDD"/>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164" fontId="1" fillId="0" borderId="0" applyFont="0" applyFill="0" applyBorder="0" applyAlignment="0" applyProtection="0"/>
    <xf numFmtId="43" fontId="1" fillId="0" borderId="0" applyFont="0" applyFill="0" applyBorder="0" applyAlignment="0" applyProtection="0"/>
    <xf numFmtId="0" fontId="7" fillId="0" borderId="0"/>
  </cellStyleXfs>
  <cellXfs count="98">
    <xf numFmtId="0" fontId="0" fillId="0" borderId="0" xfId="0"/>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0" fillId="0" borderId="1" xfId="0" applyBorder="1"/>
    <xf numFmtId="14" fontId="0" fillId="0" borderId="1" xfId="0" applyNumberFormat="1" applyBorder="1"/>
    <xf numFmtId="0" fontId="2" fillId="0" borderId="1" xfId="0" applyFont="1" applyBorder="1"/>
    <xf numFmtId="14" fontId="2" fillId="0" borderId="1" xfId="0" applyNumberFormat="1" applyFont="1" applyBorder="1"/>
    <xf numFmtId="164" fontId="0" fillId="0" borderId="1" xfId="1" applyFont="1" applyBorder="1"/>
    <xf numFmtId="164" fontId="2" fillId="0" borderId="1" xfId="1" applyFont="1" applyBorder="1"/>
    <xf numFmtId="14" fontId="0" fillId="0" borderId="0" xfId="0" applyNumberFormat="1"/>
    <xf numFmtId="164" fontId="0" fillId="0" borderId="0" xfId="1" applyFont="1"/>
    <xf numFmtId="164" fontId="3" fillId="2" borderId="1" xfId="1" applyFont="1" applyFill="1" applyBorder="1" applyAlignment="1">
      <alignment horizontal="center" vertical="center" wrapText="1"/>
    </xf>
    <xf numFmtId="0" fontId="0" fillId="0" borderId="0" xfId="0" applyAlignment="1">
      <alignment horizontal="center" vertical="center" wrapText="1"/>
    </xf>
    <xf numFmtId="0" fontId="5" fillId="3" borderId="1" xfId="0" applyFont="1" applyFill="1" applyBorder="1" applyAlignment="1">
      <alignment horizontal="center" vertical="center"/>
    </xf>
    <xf numFmtId="165" fontId="5" fillId="3" borderId="1" xfId="0" applyNumberFormat="1" applyFont="1" applyFill="1" applyBorder="1" applyAlignment="1">
      <alignment horizontal="center" vertical="center"/>
    </xf>
    <xf numFmtId="165" fontId="6" fillId="3" borderId="1" xfId="0" applyNumberFormat="1" applyFont="1" applyFill="1" applyBorder="1" applyAlignment="1">
      <alignment horizontal="center" vertical="center"/>
    </xf>
    <xf numFmtId="166" fontId="6" fillId="4" borderId="1" xfId="2" applyNumberFormat="1" applyFont="1" applyFill="1" applyBorder="1" applyAlignment="1">
      <alignment horizontal="center" vertical="center"/>
    </xf>
    <xf numFmtId="166" fontId="6" fillId="4" borderId="1" xfId="2" applyNumberFormat="1" applyFont="1" applyFill="1" applyBorder="1" applyAlignment="1">
      <alignment horizontal="center" vertical="center" wrapText="1"/>
    </xf>
    <xf numFmtId="165"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xf>
    <xf numFmtId="165" fontId="6" fillId="0" borderId="1" xfId="0" applyNumberFormat="1" applyFont="1" applyBorder="1" applyAlignment="1">
      <alignment horizontal="center" vertical="center" wrapText="1"/>
    </xf>
    <xf numFmtId="0" fontId="6" fillId="0" borderId="1" xfId="0" applyFont="1" applyBorder="1" applyAlignment="1">
      <alignment vertical="center"/>
    </xf>
    <xf numFmtId="0" fontId="6" fillId="0" borderId="0" xfId="0" applyFont="1"/>
    <xf numFmtId="164" fontId="0" fillId="0" borderId="1" xfId="0" applyNumberFormat="1" applyBorder="1"/>
    <xf numFmtId="0" fontId="0" fillId="5" borderId="1" xfId="0" applyFill="1" applyBorder="1"/>
    <xf numFmtId="0" fontId="7" fillId="0" borderId="0" xfId="0" applyFont="1"/>
    <xf numFmtId="14" fontId="0" fillId="0" borderId="0" xfId="0" applyNumberFormat="1" applyAlignment="1">
      <alignment horizontal="right"/>
    </xf>
    <xf numFmtId="3" fontId="0" fillId="0" borderId="0" xfId="0" applyNumberFormat="1" applyAlignment="1">
      <alignment horizontal="right"/>
    </xf>
    <xf numFmtId="0" fontId="0" fillId="6" borderId="0" xfId="0" applyFill="1"/>
    <xf numFmtId="14" fontId="0" fillId="6" borderId="0" xfId="0" applyNumberFormat="1" applyFill="1" applyAlignment="1">
      <alignment horizontal="right"/>
    </xf>
    <xf numFmtId="3" fontId="0" fillId="6" borderId="0" xfId="0" applyNumberFormat="1" applyFill="1" applyAlignment="1">
      <alignment horizontal="right"/>
    </xf>
    <xf numFmtId="0" fontId="7" fillId="6" borderId="0" xfId="0" applyFont="1" applyFill="1"/>
    <xf numFmtId="3" fontId="2" fillId="0" borderId="0" xfId="0" applyNumberFormat="1" applyFont="1" applyAlignment="1">
      <alignment horizontal="right"/>
    </xf>
    <xf numFmtId="166" fontId="0" fillId="0" borderId="1" xfId="2" applyNumberFormat="1" applyFont="1" applyBorder="1"/>
    <xf numFmtId="166" fontId="0" fillId="0" borderId="0" xfId="2" applyNumberFormat="1" applyFont="1"/>
    <xf numFmtId="0" fontId="8" fillId="0" borderId="0" xfId="0" applyFont="1"/>
    <xf numFmtId="0" fontId="0" fillId="7" borderId="2" xfId="0" applyFill="1" applyBorder="1" applyAlignment="1">
      <alignment horizontal="center"/>
    </xf>
    <xf numFmtId="0" fontId="9" fillId="7" borderId="0" xfId="0" applyFont="1" applyFill="1"/>
    <xf numFmtId="0" fontId="9" fillId="7" borderId="0" xfId="0" applyFont="1" applyFill="1" applyAlignment="1">
      <alignment horizontal="left"/>
    </xf>
    <xf numFmtId="0" fontId="9" fillId="7" borderId="0" xfId="0" applyFont="1" applyFill="1" applyAlignment="1">
      <alignment horizontal="right"/>
    </xf>
    <xf numFmtId="0" fontId="0" fillId="7" borderId="0" xfId="0" applyFill="1"/>
    <xf numFmtId="3" fontId="0" fillId="7" borderId="0" xfId="0" applyNumberFormat="1" applyFill="1"/>
    <xf numFmtId="0" fontId="0" fillId="7" borderId="2" xfId="0" applyFill="1" applyBorder="1" applyAlignment="1">
      <alignment horizontal="center" vertical="center"/>
    </xf>
    <xf numFmtId="0" fontId="2" fillId="8" borderId="0" xfId="0" applyFont="1" applyFill="1" applyAlignment="1">
      <alignment horizontal="left" vertical="center"/>
    </xf>
    <xf numFmtId="3" fontId="2" fillId="4" borderId="0" xfId="0" applyNumberFormat="1" applyFont="1" applyFill="1" applyAlignment="1">
      <alignment horizontal="right" vertical="center"/>
    </xf>
    <xf numFmtId="0" fontId="2" fillId="7" borderId="0" xfId="0" applyFont="1" applyFill="1" applyAlignment="1">
      <alignment horizontal="left" vertical="center"/>
    </xf>
    <xf numFmtId="3" fontId="2" fillId="7" borderId="3" xfId="0" applyNumberFormat="1" applyFont="1" applyFill="1" applyBorder="1" applyAlignment="1">
      <alignment vertical="center"/>
    </xf>
    <xf numFmtId="0" fontId="2" fillId="7" borderId="0" xfId="0" applyFont="1" applyFill="1" applyAlignment="1">
      <alignment horizontal="center" vertical="center"/>
    </xf>
    <xf numFmtId="0" fontId="2" fillId="7" borderId="4" xfId="0" applyFont="1" applyFill="1" applyBorder="1" applyAlignment="1">
      <alignment horizontal="center" vertical="center"/>
    </xf>
    <xf numFmtId="0" fontId="10" fillId="7" borderId="1" xfId="0" applyFont="1" applyFill="1" applyBorder="1" applyAlignment="1">
      <alignment horizontal="center" vertical="center"/>
    </xf>
    <xf numFmtId="0" fontId="10" fillId="0" borderId="1" xfId="0" applyFont="1" applyBorder="1" applyAlignment="1">
      <alignment horizontal="center" vertical="center"/>
    </xf>
    <xf numFmtId="3" fontId="10" fillId="7" borderId="1" xfId="0" applyNumberFormat="1" applyFont="1" applyFill="1" applyBorder="1" applyAlignment="1">
      <alignment horizontal="center" vertical="center"/>
    </xf>
    <xf numFmtId="0" fontId="0" fillId="7" borderId="4" xfId="0" applyFill="1" applyBorder="1"/>
    <xf numFmtId="0" fontId="0" fillId="7" borderId="3" xfId="0" applyFill="1" applyBorder="1"/>
    <xf numFmtId="3" fontId="0" fillId="7" borderId="3" xfId="0" applyNumberFormat="1" applyFill="1" applyBorder="1"/>
    <xf numFmtId="3" fontId="2" fillId="8" borderId="3" xfId="0" applyNumberFormat="1" applyFont="1" applyFill="1" applyBorder="1"/>
    <xf numFmtId="3" fontId="9" fillId="8" borderId="3" xfId="0" applyNumberFormat="1" applyFont="1" applyFill="1" applyBorder="1"/>
    <xf numFmtId="3" fontId="11" fillId="7" borderId="4" xfId="0" applyNumberFormat="1" applyFont="1" applyFill="1" applyBorder="1"/>
    <xf numFmtId="3" fontId="11" fillId="7" borderId="3" xfId="0" applyNumberFormat="1" applyFont="1" applyFill="1" applyBorder="1"/>
    <xf numFmtId="3" fontId="0" fillId="9" borderId="4" xfId="0" applyNumberFormat="1" applyFill="1" applyBorder="1"/>
    <xf numFmtId="3" fontId="0" fillId="9" borderId="3" xfId="0" applyNumberFormat="1" applyFill="1" applyBorder="1"/>
    <xf numFmtId="3" fontId="0" fillId="7" borderId="4" xfId="0" applyNumberFormat="1" applyFill="1" applyBorder="1"/>
    <xf numFmtId="0" fontId="2" fillId="8" borderId="0" xfId="0" applyFont="1" applyFill="1"/>
    <xf numFmtId="0" fontId="2" fillId="8" borderId="4" xfId="0" applyFont="1" applyFill="1" applyBorder="1"/>
    <xf numFmtId="3" fontId="2" fillId="8" borderId="4" xfId="0" applyNumberFormat="1" applyFont="1" applyFill="1" applyBorder="1"/>
    <xf numFmtId="3" fontId="12" fillId="7" borderId="3" xfId="0" applyNumberFormat="1" applyFont="1" applyFill="1" applyBorder="1"/>
    <xf numFmtId="3" fontId="2" fillId="7" borderId="3" xfId="0" applyNumberFormat="1" applyFont="1" applyFill="1" applyBorder="1"/>
    <xf numFmtId="0" fontId="13" fillId="10" borderId="2" xfId="0" applyFont="1" applyFill="1" applyBorder="1" applyAlignment="1">
      <alignment horizontal="center"/>
    </xf>
    <xf numFmtId="0" fontId="13" fillId="10" borderId="0" xfId="0" applyFont="1" applyFill="1"/>
    <xf numFmtId="0" fontId="2" fillId="8" borderId="0" xfId="0" applyFont="1" applyFill="1" applyAlignment="1">
      <alignment horizontal="left"/>
    </xf>
    <xf numFmtId="0" fontId="2" fillId="8" borderId="4" xfId="0" applyFont="1" applyFill="1" applyBorder="1" applyAlignment="1">
      <alignment horizontal="left"/>
    </xf>
    <xf numFmtId="3" fontId="2" fillId="8" borderId="4" xfId="0" applyNumberFormat="1" applyFont="1" applyFill="1" applyBorder="1" applyAlignment="1">
      <alignment horizontal="right"/>
    </xf>
    <xf numFmtId="3" fontId="2" fillId="8" borderId="3" xfId="0" applyNumberFormat="1" applyFont="1" applyFill="1" applyBorder="1" applyAlignment="1">
      <alignment horizontal="right"/>
    </xf>
    <xf numFmtId="3" fontId="2" fillId="7" borderId="4" xfId="0" applyNumberFormat="1" applyFont="1" applyFill="1" applyBorder="1"/>
    <xf numFmtId="3" fontId="3" fillId="6" borderId="4" xfId="3" applyNumberFormat="1" applyFont="1" applyFill="1" applyBorder="1" applyAlignment="1">
      <alignment horizontal="right"/>
    </xf>
    <xf numFmtId="3" fontId="3" fillId="6" borderId="3" xfId="3" applyNumberFormat="1" applyFont="1" applyFill="1" applyBorder="1" applyAlignment="1">
      <alignment horizontal="right"/>
    </xf>
    <xf numFmtId="0" fontId="0" fillId="0" borderId="2" xfId="0" applyBorder="1" applyAlignment="1">
      <alignment horizontal="center"/>
    </xf>
    <xf numFmtId="0" fontId="2" fillId="4" borderId="0" xfId="0" applyFont="1" applyFill="1"/>
    <xf numFmtId="3" fontId="9" fillId="4" borderId="1" xfId="0" applyNumberFormat="1" applyFont="1" applyFill="1" applyBorder="1"/>
    <xf numFmtId="3" fontId="9" fillId="4" borderId="5" xfId="0" applyNumberFormat="1" applyFont="1" applyFill="1" applyBorder="1"/>
    <xf numFmtId="0" fontId="0" fillId="7" borderId="2" xfId="0" applyFill="1" applyBorder="1"/>
    <xf numFmtId="0" fontId="2" fillId="8" borderId="0" xfId="0" applyFont="1" applyFill="1" applyAlignment="1">
      <alignment horizontal="right"/>
    </xf>
    <xf numFmtId="0" fontId="0" fillId="7" borderId="6" xfId="0" applyFill="1" applyBorder="1"/>
    <xf numFmtId="0" fontId="0" fillId="7" borderId="7" xfId="0" applyFill="1" applyBorder="1"/>
    <xf numFmtId="0" fontId="0" fillId="0" borderId="1" xfId="0" applyFont="1" applyBorder="1"/>
    <xf numFmtId="14" fontId="0" fillId="0" borderId="1" xfId="0" applyNumberFormat="1" applyFont="1" applyBorder="1"/>
    <xf numFmtId="164" fontId="1" fillId="0" borderId="1" xfId="1" applyFont="1" applyBorder="1"/>
    <xf numFmtId="166" fontId="1" fillId="0" borderId="1" xfId="2" applyNumberFormat="1" applyFont="1" applyBorder="1"/>
    <xf numFmtId="164" fontId="0" fillId="0" borderId="1" xfId="0" applyNumberFormat="1" applyFont="1" applyBorder="1"/>
    <xf numFmtId="3" fontId="0" fillId="0" borderId="0" xfId="0" applyNumberFormat="1"/>
    <xf numFmtId="0" fontId="4" fillId="0" borderId="0" xfId="0" applyFont="1" applyAlignment="1">
      <alignment horizontal="center"/>
    </xf>
    <xf numFmtId="0" fontId="0" fillId="9" borderId="0" xfId="0" applyFill="1" applyAlignment="1">
      <alignment horizontal="left"/>
    </xf>
    <xf numFmtId="0" fontId="0" fillId="9" borderId="4" xfId="0" applyFill="1" applyBorder="1" applyAlignment="1">
      <alignment horizontal="left"/>
    </xf>
    <xf numFmtId="0" fontId="0" fillId="7" borderId="0" xfId="0" applyFill="1" applyAlignment="1">
      <alignment horizontal="left"/>
    </xf>
    <xf numFmtId="0" fontId="0" fillId="0" borderId="4" xfId="0" applyBorder="1" applyAlignment="1">
      <alignment horizontal="left"/>
    </xf>
    <xf numFmtId="0" fontId="2" fillId="8" borderId="0" xfId="0" applyFont="1" applyFill="1" applyAlignment="1">
      <alignment horizontal="left" vertical="center"/>
    </xf>
    <xf numFmtId="0" fontId="2" fillId="8" borderId="0" xfId="0" applyFont="1" applyFill="1" applyAlignment="1">
      <alignment horizontal="left"/>
    </xf>
    <xf numFmtId="0" fontId="2" fillId="8" borderId="4" xfId="0" applyFont="1" applyFill="1" applyBorder="1" applyAlignment="1">
      <alignment horizontal="left"/>
    </xf>
  </cellXfs>
  <cellStyles count="4">
    <cellStyle name="Millares" xfId="2" builtinId="3"/>
    <cellStyle name="Moneda [0]" xfId="1" builtinId="7"/>
    <cellStyle name="Normal" xfId="0" builtinId="0"/>
    <cellStyle name="Normal 2 2" xfId="3" xr:uid="{48C0A159-7DCB-4DA8-BF1B-16EE0F2365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0"/>
  <sheetViews>
    <sheetView workbookViewId="0">
      <selection activeCell="G18" sqref="G18"/>
    </sheetView>
  </sheetViews>
  <sheetFormatPr baseColWidth="10" defaultRowHeight="15" x14ac:dyDescent="0.25"/>
  <cols>
    <col min="1" max="1" width="15.85546875" bestFit="1" customWidth="1"/>
    <col min="6" max="6" width="12.7109375" customWidth="1"/>
    <col min="7" max="7" width="15.7109375" customWidth="1"/>
  </cols>
  <sheetData>
    <row r="1" spans="1:7" x14ac:dyDescent="0.25">
      <c r="A1" s="90" t="s">
        <v>60</v>
      </c>
      <c r="B1" s="90"/>
      <c r="C1" s="90"/>
      <c r="D1" s="90"/>
      <c r="E1" s="90"/>
      <c r="F1" s="90"/>
      <c r="G1" s="90"/>
    </row>
    <row r="2" spans="1:7" x14ac:dyDescent="0.25">
      <c r="A2" s="90" t="s">
        <v>61</v>
      </c>
      <c r="B2" s="90"/>
      <c r="C2" s="90"/>
      <c r="D2" s="90"/>
      <c r="E2" s="90"/>
      <c r="F2" s="90"/>
      <c r="G2" s="90"/>
    </row>
    <row r="3" spans="1:7" x14ac:dyDescent="0.25">
      <c r="A3" s="90" t="s">
        <v>62</v>
      </c>
      <c r="B3" s="90"/>
      <c r="C3" s="90"/>
      <c r="D3" s="90"/>
      <c r="E3" s="90"/>
      <c r="F3" s="90"/>
      <c r="G3" s="90"/>
    </row>
    <row r="5" spans="1:7" s="12" customFormat="1" ht="45" x14ac:dyDescent="0.25">
      <c r="A5" s="1" t="s">
        <v>0</v>
      </c>
      <c r="B5" s="2" t="s">
        <v>1</v>
      </c>
      <c r="C5" s="1" t="s">
        <v>2</v>
      </c>
      <c r="D5" s="2" t="s">
        <v>3</v>
      </c>
      <c r="E5" s="2" t="s">
        <v>4</v>
      </c>
      <c r="F5" s="11" t="s">
        <v>5</v>
      </c>
      <c r="G5" s="11" t="s">
        <v>59</v>
      </c>
    </row>
    <row r="6" spans="1:7" x14ac:dyDescent="0.25">
      <c r="A6" s="3" t="s">
        <v>6</v>
      </c>
      <c r="B6" s="4">
        <v>44450.984722222223</v>
      </c>
      <c r="C6" s="3">
        <v>6136</v>
      </c>
      <c r="D6" s="4">
        <v>44573</v>
      </c>
      <c r="E6" s="4">
        <v>44651</v>
      </c>
      <c r="F6" s="7">
        <v>87351</v>
      </c>
      <c r="G6" s="7">
        <v>87351</v>
      </c>
    </row>
    <row r="7" spans="1:7" x14ac:dyDescent="0.25">
      <c r="A7" s="3" t="s">
        <v>7</v>
      </c>
      <c r="B7" s="4">
        <v>44454.681250000001</v>
      </c>
      <c r="C7" s="3">
        <v>6136</v>
      </c>
      <c r="D7" s="4">
        <v>44573</v>
      </c>
      <c r="E7" s="4">
        <v>44651</v>
      </c>
      <c r="F7" s="7">
        <v>29533431</v>
      </c>
      <c r="G7" s="7">
        <v>29533431</v>
      </c>
    </row>
    <row r="8" spans="1:7" x14ac:dyDescent="0.25">
      <c r="A8" s="3" t="s">
        <v>8</v>
      </c>
      <c r="B8" s="4">
        <v>44469.85</v>
      </c>
      <c r="C8" s="3">
        <v>6136</v>
      </c>
      <c r="D8" s="4">
        <v>44573</v>
      </c>
      <c r="E8" s="4">
        <v>44651</v>
      </c>
      <c r="F8" s="7">
        <v>210447</v>
      </c>
      <c r="G8" s="7">
        <v>210447</v>
      </c>
    </row>
    <row r="9" spans="1:7" x14ac:dyDescent="0.25">
      <c r="A9" s="3" t="s">
        <v>9</v>
      </c>
      <c r="B9" s="4">
        <v>44484.373611111114</v>
      </c>
      <c r="C9" s="3">
        <v>6226</v>
      </c>
      <c r="D9" s="4">
        <v>44508</v>
      </c>
      <c r="E9" s="4">
        <v>44651</v>
      </c>
      <c r="F9" s="7">
        <v>72661</v>
      </c>
      <c r="G9" s="7">
        <v>72661</v>
      </c>
    </row>
    <row r="10" spans="1:7" x14ac:dyDescent="0.25">
      <c r="A10" s="3" t="s">
        <v>10</v>
      </c>
      <c r="B10" s="4">
        <v>44548.338194444441</v>
      </c>
      <c r="C10" s="3">
        <v>6438</v>
      </c>
      <c r="D10" s="4">
        <v>44572</v>
      </c>
      <c r="E10" s="4">
        <v>44651</v>
      </c>
      <c r="F10" s="7">
        <v>27000</v>
      </c>
      <c r="G10" s="7">
        <v>27000</v>
      </c>
    </row>
    <row r="11" spans="1:7" x14ac:dyDescent="0.25">
      <c r="A11" s="3" t="s">
        <v>11</v>
      </c>
      <c r="B11" s="4">
        <v>44558.722916666666</v>
      </c>
      <c r="C11" s="3">
        <v>6438</v>
      </c>
      <c r="D11" s="4">
        <v>44572</v>
      </c>
      <c r="E11" s="4">
        <v>44651</v>
      </c>
      <c r="F11" s="7">
        <v>27000</v>
      </c>
      <c r="G11" s="7">
        <v>27000</v>
      </c>
    </row>
    <row r="12" spans="1:7" x14ac:dyDescent="0.25">
      <c r="A12" s="3" t="s">
        <v>12</v>
      </c>
      <c r="B12" s="4">
        <v>44578.713888888888</v>
      </c>
      <c r="C12" s="3">
        <v>6523</v>
      </c>
      <c r="D12" s="4">
        <v>44597</v>
      </c>
      <c r="E12" s="4">
        <v>44651</v>
      </c>
      <c r="F12" s="7">
        <v>127720</v>
      </c>
      <c r="G12" s="7">
        <v>127720</v>
      </c>
    </row>
    <row r="13" spans="1:7" x14ac:dyDescent="0.25">
      <c r="A13" s="3" t="s">
        <v>13</v>
      </c>
      <c r="B13" s="4">
        <v>44592.940972222219</v>
      </c>
      <c r="C13" s="3">
        <v>6523</v>
      </c>
      <c r="D13" s="4">
        <v>44597</v>
      </c>
      <c r="E13" s="4">
        <v>44651</v>
      </c>
      <c r="F13" s="7">
        <v>70280</v>
      </c>
      <c r="G13" s="7">
        <v>70280</v>
      </c>
    </row>
    <row r="14" spans="1:7" x14ac:dyDescent="0.25">
      <c r="A14" s="3" t="s">
        <v>14</v>
      </c>
      <c r="B14" s="4">
        <v>43644.274305555555</v>
      </c>
      <c r="C14" s="3">
        <v>4336</v>
      </c>
      <c r="D14" s="4">
        <v>43656</v>
      </c>
      <c r="E14" s="4">
        <v>44651</v>
      </c>
      <c r="F14" s="7">
        <v>66300</v>
      </c>
      <c r="G14" s="7">
        <v>25334</v>
      </c>
    </row>
    <row r="15" spans="1:7" x14ac:dyDescent="0.25">
      <c r="A15" s="3" t="s">
        <v>15</v>
      </c>
      <c r="B15" s="4">
        <v>43644.275000000001</v>
      </c>
      <c r="C15" s="3">
        <v>4336</v>
      </c>
      <c r="D15" s="4">
        <v>43656</v>
      </c>
      <c r="E15" s="4">
        <v>44651</v>
      </c>
      <c r="F15" s="7">
        <v>45200</v>
      </c>
      <c r="G15" s="7">
        <v>45200</v>
      </c>
    </row>
    <row r="16" spans="1:7" x14ac:dyDescent="0.25">
      <c r="A16" s="3" t="s">
        <v>16</v>
      </c>
      <c r="B16" s="4">
        <v>43753.713194444441</v>
      </c>
      <c r="C16" s="3">
        <v>4602</v>
      </c>
      <c r="D16" s="4">
        <v>43789</v>
      </c>
      <c r="E16" s="4">
        <v>44651</v>
      </c>
      <c r="F16" s="7">
        <v>2364164</v>
      </c>
      <c r="G16" s="7">
        <v>2364164</v>
      </c>
    </row>
    <row r="17" spans="1:7" x14ac:dyDescent="0.25">
      <c r="A17" s="3" t="s">
        <v>17</v>
      </c>
      <c r="B17" s="4">
        <v>43768.386805555558</v>
      </c>
      <c r="C17" s="3">
        <v>4602</v>
      </c>
      <c r="D17" s="4">
        <v>43789</v>
      </c>
      <c r="E17" s="4">
        <v>44651</v>
      </c>
      <c r="F17" s="7">
        <v>1121013</v>
      </c>
      <c r="G17" s="7">
        <v>1121013</v>
      </c>
    </row>
    <row r="18" spans="1:7" x14ac:dyDescent="0.25">
      <c r="A18" s="3" t="s">
        <v>18</v>
      </c>
      <c r="B18" s="4">
        <v>43816.988888888889</v>
      </c>
      <c r="C18" s="3">
        <v>4748</v>
      </c>
      <c r="D18" s="4">
        <v>43850</v>
      </c>
      <c r="E18" s="4">
        <v>44651</v>
      </c>
      <c r="F18" s="7">
        <v>680025</v>
      </c>
      <c r="G18" s="7">
        <v>680025</v>
      </c>
    </row>
    <row r="19" spans="1:7" x14ac:dyDescent="0.25">
      <c r="A19" s="3" t="s">
        <v>19</v>
      </c>
      <c r="B19" s="4">
        <v>43838.407638888886</v>
      </c>
      <c r="C19" s="3">
        <v>4809</v>
      </c>
      <c r="D19" s="4">
        <v>43957</v>
      </c>
      <c r="E19" s="4">
        <v>44651</v>
      </c>
      <c r="F19" s="7">
        <v>57600</v>
      </c>
      <c r="G19" s="7">
        <v>57600</v>
      </c>
    </row>
    <row r="20" spans="1:7" x14ac:dyDescent="0.25">
      <c r="A20" s="3" t="s">
        <v>20</v>
      </c>
      <c r="B20" s="4">
        <v>43859.371527777781</v>
      </c>
      <c r="C20" s="3">
        <v>4809</v>
      </c>
      <c r="D20" s="4">
        <v>43957</v>
      </c>
      <c r="E20" s="4">
        <v>44651</v>
      </c>
      <c r="F20" s="7">
        <v>3290367</v>
      </c>
      <c r="G20" s="7">
        <v>3290367</v>
      </c>
    </row>
    <row r="21" spans="1:7" x14ac:dyDescent="0.25">
      <c r="A21" s="3" t="s">
        <v>21</v>
      </c>
      <c r="B21" s="4">
        <v>43895.018055555556</v>
      </c>
      <c r="C21" s="3">
        <v>4957</v>
      </c>
      <c r="D21" s="4">
        <v>43938.5</v>
      </c>
      <c r="E21" s="4">
        <v>44651</v>
      </c>
      <c r="F21" s="7">
        <v>57600</v>
      </c>
      <c r="G21" s="7">
        <v>57600</v>
      </c>
    </row>
    <row r="22" spans="1:7" x14ac:dyDescent="0.25">
      <c r="A22" s="3" t="s">
        <v>22</v>
      </c>
      <c r="B22" s="4">
        <v>43907.747916666667</v>
      </c>
      <c r="C22" s="3">
        <v>4957</v>
      </c>
      <c r="D22" s="4">
        <v>43938.5</v>
      </c>
      <c r="E22" s="4">
        <v>44651</v>
      </c>
      <c r="F22" s="7">
        <v>159171</v>
      </c>
      <c r="G22" s="7">
        <v>159171</v>
      </c>
    </row>
    <row r="23" spans="1:7" x14ac:dyDescent="0.25">
      <c r="A23" s="3" t="s">
        <v>23</v>
      </c>
      <c r="B23" s="4">
        <v>43915.936805555553</v>
      </c>
      <c r="C23" s="3">
        <v>4957</v>
      </c>
      <c r="D23" s="4">
        <v>43938.5</v>
      </c>
      <c r="E23" s="4">
        <v>44651</v>
      </c>
      <c r="F23" s="7">
        <v>57600</v>
      </c>
      <c r="G23" s="7">
        <v>57600</v>
      </c>
    </row>
    <row r="24" spans="1:7" x14ac:dyDescent="0.25">
      <c r="A24" s="3" t="s">
        <v>24</v>
      </c>
      <c r="B24" s="4">
        <v>43929.322916666664</v>
      </c>
      <c r="C24" s="3">
        <v>5009</v>
      </c>
      <c r="D24" s="4">
        <v>43962.583333333336</v>
      </c>
      <c r="E24" s="4">
        <v>44651</v>
      </c>
      <c r="F24" s="7">
        <v>1312284</v>
      </c>
      <c r="G24" s="7">
        <v>1312284</v>
      </c>
    </row>
    <row r="25" spans="1:7" x14ac:dyDescent="0.25">
      <c r="A25" s="3" t="s">
        <v>25</v>
      </c>
      <c r="B25" s="4">
        <v>44022.413194444445</v>
      </c>
      <c r="C25" s="3">
        <v>5196</v>
      </c>
      <c r="D25" s="4">
        <v>44055.625</v>
      </c>
      <c r="E25" s="4">
        <v>44651</v>
      </c>
      <c r="F25" s="7">
        <v>66858</v>
      </c>
      <c r="G25" s="7">
        <v>66858</v>
      </c>
    </row>
    <row r="26" spans="1:7" x14ac:dyDescent="0.25">
      <c r="A26" s="3" t="s">
        <v>26</v>
      </c>
      <c r="B26" s="4">
        <v>44071.527083333334</v>
      </c>
      <c r="C26" s="3">
        <v>5259</v>
      </c>
      <c r="D26" s="4">
        <v>44085.672222222223</v>
      </c>
      <c r="E26" s="4">
        <v>44651</v>
      </c>
      <c r="F26" s="7">
        <v>871100</v>
      </c>
      <c r="G26" s="7">
        <v>105300</v>
      </c>
    </row>
    <row r="27" spans="1:7" x14ac:dyDescent="0.25">
      <c r="A27" s="3" t="s">
        <v>27</v>
      </c>
      <c r="B27" s="4">
        <v>44081.353472222225</v>
      </c>
      <c r="C27" s="3">
        <v>5317</v>
      </c>
      <c r="D27" s="4">
        <v>44119.5</v>
      </c>
      <c r="E27" s="4">
        <v>44651</v>
      </c>
      <c r="F27" s="7">
        <v>19100</v>
      </c>
      <c r="G27" s="7">
        <v>19100</v>
      </c>
    </row>
    <row r="28" spans="1:7" x14ac:dyDescent="0.25">
      <c r="A28" s="3" t="s">
        <v>28</v>
      </c>
      <c r="B28" s="4">
        <v>44091.49722222222</v>
      </c>
      <c r="C28" s="3">
        <v>5317</v>
      </c>
      <c r="D28" s="4">
        <v>44119.5</v>
      </c>
      <c r="E28" s="4">
        <v>44651</v>
      </c>
      <c r="F28" s="7">
        <v>50600</v>
      </c>
      <c r="G28" s="7">
        <v>50600</v>
      </c>
    </row>
    <row r="29" spans="1:7" x14ac:dyDescent="0.25">
      <c r="A29" s="3" t="s">
        <v>29</v>
      </c>
      <c r="B29" s="4">
        <v>44093.277777777781</v>
      </c>
      <c r="C29" s="3">
        <v>5317</v>
      </c>
      <c r="D29" s="4">
        <v>44119.5</v>
      </c>
      <c r="E29" s="4">
        <v>44651</v>
      </c>
      <c r="F29" s="7">
        <v>71257</v>
      </c>
      <c r="G29" s="7">
        <v>71257</v>
      </c>
    </row>
    <row r="30" spans="1:7" x14ac:dyDescent="0.25">
      <c r="A30" s="3" t="s">
        <v>30</v>
      </c>
      <c r="B30" s="4">
        <v>44103.320138888892</v>
      </c>
      <c r="C30" s="3">
        <v>5317</v>
      </c>
      <c r="D30" s="4">
        <v>44119.5</v>
      </c>
      <c r="E30" s="4">
        <v>44651</v>
      </c>
      <c r="F30" s="7">
        <v>258300</v>
      </c>
      <c r="G30" s="7">
        <v>258300</v>
      </c>
    </row>
    <row r="31" spans="1:7" x14ac:dyDescent="0.25">
      <c r="A31" s="3" t="s">
        <v>31</v>
      </c>
      <c r="B31" s="4">
        <v>44110.686111111114</v>
      </c>
      <c r="C31" s="3">
        <v>5376</v>
      </c>
      <c r="D31" s="4">
        <v>44148.708333333336</v>
      </c>
      <c r="E31" s="4">
        <v>44651</v>
      </c>
      <c r="F31" s="7">
        <v>143321</v>
      </c>
      <c r="G31" s="7">
        <v>143321</v>
      </c>
    </row>
    <row r="32" spans="1:7" x14ac:dyDescent="0.25">
      <c r="A32" s="3" t="s">
        <v>32</v>
      </c>
      <c r="B32" s="4">
        <v>44114.363888888889</v>
      </c>
      <c r="C32" s="3">
        <v>5376</v>
      </c>
      <c r="D32" s="4">
        <v>44148.708333333336</v>
      </c>
      <c r="E32" s="4">
        <v>44651</v>
      </c>
      <c r="F32" s="7">
        <v>77000</v>
      </c>
      <c r="G32" s="7">
        <v>77000</v>
      </c>
    </row>
    <row r="33" spans="1:7" x14ac:dyDescent="0.25">
      <c r="A33" s="3" t="s">
        <v>33</v>
      </c>
      <c r="B33" s="4">
        <v>44114.365972222222</v>
      </c>
      <c r="C33" s="3">
        <v>5376</v>
      </c>
      <c r="D33" s="4">
        <v>44148.708333333336</v>
      </c>
      <c r="E33" s="4">
        <v>44651</v>
      </c>
      <c r="F33" s="7">
        <v>50600</v>
      </c>
      <c r="G33" s="7">
        <v>50600</v>
      </c>
    </row>
    <row r="34" spans="1:7" x14ac:dyDescent="0.25">
      <c r="A34" s="3" t="s">
        <v>34</v>
      </c>
      <c r="B34" s="4">
        <v>44117.34097222222</v>
      </c>
      <c r="C34" s="3">
        <v>5376</v>
      </c>
      <c r="D34" s="4">
        <v>44148.708333333336</v>
      </c>
      <c r="E34" s="4">
        <v>44651</v>
      </c>
      <c r="F34" s="7">
        <v>35100</v>
      </c>
      <c r="G34" s="7">
        <v>35100</v>
      </c>
    </row>
    <row r="35" spans="1:7" x14ac:dyDescent="0.25">
      <c r="A35" s="3" t="s">
        <v>35</v>
      </c>
      <c r="B35" s="4">
        <v>44134.352777777778</v>
      </c>
      <c r="C35" s="3">
        <v>5376</v>
      </c>
      <c r="D35" s="4">
        <v>44148.708333333336</v>
      </c>
      <c r="E35" s="4">
        <v>44651</v>
      </c>
      <c r="F35" s="7">
        <v>77000</v>
      </c>
      <c r="G35" s="7">
        <v>77000</v>
      </c>
    </row>
    <row r="36" spans="1:7" x14ac:dyDescent="0.25">
      <c r="A36" s="3" t="s">
        <v>36</v>
      </c>
      <c r="B36" s="4">
        <v>44134.354166666664</v>
      </c>
      <c r="C36" s="3">
        <v>5376</v>
      </c>
      <c r="D36" s="4">
        <v>44148.708333333336</v>
      </c>
      <c r="E36" s="4">
        <v>44651</v>
      </c>
      <c r="F36" s="7">
        <v>50600</v>
      </c>
      <c r="G36" s="7">
        <v>50600</v>
      </c>
    </row>
    <row r="37" spans="1:7" x14ac:dyDescent="0.25">
      <c r="A37" s="3" t="s">
        <v>37</v>
      </c>
      <c r="B37" s="4">
        <v>44184.851388888892</v>
      </c>
      <c r="C37" s="3">
        <v>5521</v>
      </c>
      <c r="D37" s="4">
        <v>44240</v>
      </c>
      <c r="E37" s="4">
        <v>44651</v>
      </c>
      <c r="F37" s="7">
        <v>80800</v>
      </c>
      <c r="G37" s="7">
        <v>80800</v>
      </c>
    </row>
    <row r="38" spans="1:7" x14ac:dyDescent="0.25">
      <c r="A38" s="3" t="s">
        <v>38</v>
      </c>
      <c r="B38" s="4">
        <v>44189.92291666667</v>
      </c>
      <c r="C38" s="3">
        <v>5521</v>
      </c>
      <c r="D38" s="4">
        <v>44240</v>
      </c>
      <c r="E38" s="4">
        <v>44651</v>
      </c>
      <c r="F38" s="7">
        <v>60482</v>
      </c>
      <c r="G38" s="7">
        <v>30632</v>
      </c>
    </row>
    <row r="39" spans="1:7" x14ac:dyDescent="0.25">
      <c r="A39" s="3" t="s">
        <v>39</v>
      </c>
      <c r="B39" s="4">
        <v>44228.385416666664</v>
      </c>
      <c r="C39" s="3">
        <v>5629</v>
      </c>
      <c r="D39" s="4">
        <v>44265</v>
      </c>
      <c r="E39" s="4">
        <v>44651</v>
      </c>
      <c r="F39" s="7">
        <v>88526</v>
      </c>
      <c r="G39" s="7">
        <v>88526</v>
      </c>
    </row>
    <row r="40" spans="1:7" x14ac:dyDescent="0.25">
      <c r="A40" s="3" t="s">
        <v>40</v>
      </c>
      <c r="B40" s="4">
        <v>44229.892361111109</v>
      </c>
      <c r="C40" s="3">
        <v>5629</v>
      </c>
      <c r="D40" s="4">
        <v>44265</v>
      </c>
      <c r="E40" s="4">
        <v>44651</v>
      </c>
      <c r="F40" s="7">
        <v>101230</v>
      </c>
      <c r="G40" s="7">
        <v>101230</v>
      </c>
    </row>
    <row r="41" spans="1:7" x14ac:dyDescent="0.25">
      <c r="A41" s="3" t="s">
        <v>41</v>
      </c>
      <c r="B41" s="4">
        <v>44283.272222222222</v>
      </c>
      <c r="C41" s="3">
        <v>5723</v>
      </c>
      <c r="D41" s="4">
        <v>44305</v>
      </c>
      <c r="E41" s="4">
        <v>44651</v>
      </c>
      <c r="F41" s="7">
        <v>59700</v>
      </c>
      <c r="G41" s="7">
        <v>59700</v>
      </c>
    </row>
    <row r="42" spans="1:7" x14ac:dyDescent="0.25">
      <c r="A42" s="3" t="s">
        <v>42</v>
      </c>
      <c r="B42" s="4">
        <v>44286.399305555555</v>
      </c>
      <c r="C42" s="3">
        <v>5723</v>
      </c>
      <c r="D42" s="4">
        <v>44305</v>
      </c>
      <c r="E42" s="4">
        <v>44651</v>
      </c>
      <c r="F42" s="7">
        <v>126615</v>
      </c>
      <c r="G42" s="7">
        <v>126615</v>
      </c>
    </row>
    <row r="43" spans="1:7" x14ac:dyDescent="0.25">
      <c r="A43" s="3" t="s">
        <v>43</v>
      </c>
      <c r="B43" s="4">
        <v>44299.49722222222</v>
      </c>
      <c r="C43" s="3">
        <v>5794</v>
      </c>
      <c r="D43" s="4">
        <v>44342</v>
      </c>
      <c r="E43" s="4">
        <v>44651</v>
      </c>
      <c r="F43" s="7">
        <v>76959</v>
      </c>
      <c r="G43" s="7">
        <v>4675</v>
      </c>
    </row>
    <row r="44" spans="1:7" x14ac:dyDescent="0.25">
      <c r="A44" s="3" t="s">
        <v>44</v>
      </c>
      <c r="B44" s="4">
        <v>44303.390972222223</v>
      </c>
      <c r="C44" s="3">
        <v>5794</v>
      </c>
      <c r="D44" s="4">
        <v>44342</v>
      </c>
      <c r="E44" s="4">
        <v>44651</v>
      </c>
      <c r="F44" s="7">
        <v>80800</v>
      </c>
      <c r="G44" s="7">
        <v>80800</v>
      </c>
    </row>
    <row r="45" spans="1:7" x14ac:dyDescent="0.25">
      <c r="A45" s="3" t="s">
        <v>45</v>
      </c>
      <c r="B45" s="4">
        <v>44304.368055555555</v>
      </c>
      <c r="C45" s="3">
        <v>5794</v>
      </c>
      <c r="D45" s="4">
        <v>44342</v>
      </c>
      <c r="E45" s="4">
        <v>44651</v>
      </c>
      <c r="F45" s="7">
        <v>155700</v>
      </c>
      <c r="G45" s="7">
        <v>21088</v>
      </c>
    </row>
    <row r="46" spans="1:7" x14ac:dyDescent="0.25">
      <c r="A46" s="3" t="s">
        <v>46</v>
      </c>
      <c r="B46" s="4">
        <v>44306.960416666669</v>
      </c>
      <c r="C46" s="3">
        <v>5794</v>
      </c>
      <c r="D46" s="4">
        <v>44342</v>
      </c>
      <c r="E46" s="4">
        <v>44651</v>
      </c>
      <c r="F46" s="7">
        <v>357740</v>
      </c>
      <c r="G46" s="7">
        <v>357740</v>
      </c>
    </row>
    <row r="47" spans="1:7" x14ac:dyDescent="0.25">
      <c r="A47" s="3" t="s">
        <v>47</v>
      </c>
      <c r="B47" s="4">
        <v>44316.468055555553</v>
      </c>
      <c r="C47" s="3">
        <v>5794</v>
      </c>
      <c r="D47" s="4">
        <v>44342</v>
      </c>
      <c r="E47" s="4">
        <v>44651</v>
      </c>
      <c r="F47" s="7">
        <v>113607</v>
      </c>
      <c r="G47" s="7">
        <v>113607</v>
      </c>
    </row>
    <row r="48" spans="1:7" x14ac:dyDescent="0.25">
      <c r="A48" s="3" t="s">
        <v>48</v>
      </c>
      <c r="B48" s="4">
        <v>44366.473611111112</v>
      </c>
      <c r="C48" s="3">
        <v>5910</v>
      </c>
      <c r="D48" s="4">
        <v>44380</v>
      </c>
      <c r="E48" s="4">
        <v>44651</v>
      </c>
      <c r="F48" s="7">
        <v>59700</v>
      </c>
      <c r="G48" s="7">
        <v>59700</v>
      </c>
    </row>
    <row r="49" spans="1:7" x14ac:dyDescent="0.25">
      <c r="A49" s="3" t="s">
        <v>49</v>
      </c>
      <c r="B49" s="4">
        <v>44448.122916666667</v>
      </c>
      <c r="C49" s="3">
        <v>6137</v>
      </c>
      <c r="D49" s="4">
        <v>44473</v>
      </c>
      <c r="E49" s="4">
        <v>44651</v>
      </c>
      <c r="F49" s="7">
        <v>446294</v>
      </c>
      <c r="G49" s="7">
        <v>446294</v>
      </c>
    </row>
    <row r="50" spans="1:7" x14ac:dyDescent="0.25">
      <c r="A50" s="3" t="s">
        <v>50</v>
      </c>
      <c r="B50" s="4">
        <v>44454.279861111114</v>
      </c>
      <c r="C50" s="3">
        <v>6137</v>
      </c>
      <c r="D50" s="4">
        <v>44473</v>
      </c>
      <c r="E50" s="4">
        <v>44651</v>
      </c>
      <c r="F50" s="7">
        <v>59700</v>
      </c>
      <c r="G50" s="7">
        <v>14925</v>
      </c>
    </row>
    <row r="51" spans="1:7" x14ac:dyDescent="0.25">
      <c r="A51" s="3" t="s">
        <v>51</v>
      </c>
      <c r="B51" s="4">
        <v>44476.147222222222</v>
      </c>
      <c r="C51" s="3">
        <v>6225</v>
      </c>
      <c r="D51" s="4">
        <v>44508</v>
      </c>
      <c r="E51" s="4">
        <v>44651</v>
      </c>
      <c r="F51" s="7">
        <v>382861</v>
      </c>
      <c r="G51" s="7">
        <v>382861</v>
      </c>
    </row>
    <row r="52" spans="1:7" x14ac:dyDescent="0.25">
      <c r="A52" s="3" t="s">
        <v>52</v>
      </c>
      <c r="B52" s="4">
        <v>44493.058333333334</v>
      </c>
      <c r="C52" s="3">
        <v>6225</v>
      </c>
      <c r="D52" s="4">
        <v>44508</v>
      </c>
      <c r="E52" s="4">
        <v>44651</v>
      </c>
      <c r="F52" s="7">
        <v>471217</v>
      </c>
      <c r="G52" s="7">
        <v>471217</v>
      </c>
    </row>
    <row r="53" spans="1:7" x14ac:dyDescent="0.25">
      <c r="A53" s="3" t="s">
        <v>53</v>
      </c>
      <c r="B53" s="4">
        <v>44552.49722222222</v>
      </c>
      <c r="C53" s="3">
        <v>6439</v>
      </c>
      <c r="D53" s="4">
        <v>44572</v>
      </c>
      <c r="E53" s="4">
        <v>44651</v>
      </c>
      <c r="F53" s="7">
        <v>25643093</v>
      </c>
      <c r="G53" s="7">
        <v>25643093</v>
      </c>
    </row>
    <row r="54" spans="1:7" x14ac:dyDescent="0.25">
      <c r="A54" s="3" t="s">
        <v>54</v>
      </c>
      <c r="B54" s="4">
        <v>44640.032638888886</v>
      </c>
      <c r="C54" s="3">
        <v>6678</v>
      </c>
      <c r="D54" s="4">
        <v>44655.511805555558</v>
      </c>
      <c r="E54" s="4">
        <v>44651</v>
      </c>
      <c r="F54" s="7">
        <v>65700</v>
      </c>
      <c r="G54" s="7">
        <v>65700</v>
      </c>
    </row>
    <row r="55" spans="1:7" x14ac:dyDescent="0.25">
      <c r="A55" s="3" t="s">
        <v>55</v>
      </c>
      <c r="B55" s="4">
        <v>44640.04583333333</v>
      </c>
      <c r="C55" s="3">
        <v>6678</v>
      </c>
      <c r="D55" s="4">
        <v>44655.511805555558</v>
      </c>
      <c r="E55" s="4">
        <v>44651</v>
      </c>
      <c r="F55" s="7">
        <v>65700</v>
      </c>
      <c r="G55" s="7">
        <v>65700</v>
      </c>
    </row>
    <row r="56" spans="1:7" x14ac:dyDescent="0.25">
      <c r="A56" s="3" t="s">
        <v>56</v>
      </c>
      <c r="B56" s="4">
        <v>44643.45</v>
      </c>
      <c r="C56" s="3">
        <v>6678</v>
      </c>
      <c r="D56" s="4">
        <v>44655.511805555558</v>
      </c>
      <c r="E56" s="4">
        <v>44651</v>
      </c>
      <c r="F56" s="7">
        <v>70280</v>
      </c>
      <c r="G56" s="7">
        <v>70280</v>
      </c>
    </row>
    <row r="57" spans="1:7" x14ac:dyDescent="0.25">
      <c r="A57" s="3" t="s">
        <v>57</v>
      </c>
      <c r="B57" s="4">
        <v>44649.146527777775</v>
      </c>
      <c r="C57" s="3">
        <v>6678</v>
      </c>
      <c r="D57" s="4">
        <v>44655.511805555558</v>
      </c>
      <c r="E57" s="4">
        <v>44651</v>
      </c>
      <c r="F57" s="7">
        <v>556232</v>
      </c>
      <c r="G57" s="7">
        <v>556232</v>
      </c>
    </row>
    <row r="58" spans="1:7" x14ac:dyDescent="0.25">
      <c r="A58" s="3" t="s">
        <v>58</v>
      </c>
      <c r="B58" s="4">
        <v>44651.743055555555</v>
      </c>
      <c r="C58" s="3">
        <v>6678</v>
      </c>
      <c r="D58" s="4">
        <v>44655.511805555558</v>
      </c>
      <c r="E58" s="4">
        <v>44651</v>
      </c>
      <c r="F58" s="7">
        <v>2004803</v>
      </c>
      <c r="G58" s="7">
        <v>2004803</v>
      </c>
    </row>
    <row r="59" spans="1:7" x14ac:dyDescent="0.25">
      <c r="A59" s="5"/>
      <c r="B59" s="6"/>
      <c r="C59" s="5"/>
      <c r="D59" s="6"/>
      <c r="E59" s="6"/>
      <c r="F59" s="8">
        <f t="shared" ref="F59" si="0">SUM(F6:F58)</f>
        <v>72265789</v>
      </c>
      <c r="G59" s="8">
        <f>SUM(G6:G58)</f>
        <v>71177502</v>
      </c>
    </row>
    <row r="60" spans="1:7" x14ac:dyDescent="0.25">
      <c r="B60" s="9"/>
      <c r="D60" s="9"/>
      <c r="E60" s="9"/>
      <c r="F60" s="10"/>
      <c r="G60" s="10"/>
    </row>
  </sheetData>
  <mergeCells count="3">
    <mergeCell ref="A3:G3"/>
    <mergeCell ref="A2:G2"/>
    <mergeCell ref="A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60EAA-61CE-4197-B697-BC37BA0C7FDF}">
  <dimension ref="A1:U87"/>
  <sheetViews>
    <sheetView tabSelected="1" topLeftCell="F1" workbookViewId="0">
      <pane ySplit="1" topLeftCell="A2" activePane="bottomLeft" state="frozen"/>
      <selection activeCell="B1" sqref="B1"/>
      <selection pane="bottomLeft" activeCell="K38" sqref="K38"/>
    </sheetView>
  </sheetViews>
  <sheetFormatPr baseColWidth="10" defaultRowHeight="15" x14ac:dyDescent="0.25"/>
  <cols>
    <col min="1" max="1" width="35.85546875" customWidth="1"/>
    <col min="3" max="3" width="17.28515625" customWidth="1"/>
    <col min="4" max="5" width="16.42578125" customWidth="1"/>
    <col min="8" max="8" width="17.5703125" customWidth="1"/>
    <col min="9" max="9" width="13.140625" bestFit="1" customWidth="1"/>
    <col min="14" max="14" width="15.28515625" customWidth="1"/>
    <col min="15" max="15" width="17.85546875" customWidth="1"/>
    <col min="20" max="20" width="15.5703125" customWidth="1"/>
  </cols>
  <sheetData>
    <row r="1" spans="1:21" s="22" customFormat="1" ht="46.5" customHeight="1" x14ac:dyDescent="0.2">
      <c r="A1" s="13" t="s">
        <v>63</v>
      </c>
      <c r="B1" s="13" t="s">
        <v>64</v>
      </c>
      <c r="C1" s="14" t="s">
        <v>65</v>
      </c>
      <c r="D1" s="15" t="s">
        <v>66</v>
      </c>
      <c r="E1" s="15" t="s">
        <v>67</v>
      </c>
      <c r="F1" s="15" t="s">
        <v>68</v>
      </c>
      <c r="G1" s="15" t="s">
        <v>69</v>
      </c>
      <c r="H1" s="15" t="s">
        <v>70</v>
      </c>
      <c r="I1" s="16" t="s">
        <v>71</v>
      </c>
      <c r="J1" s="16" t="s">
        <v>72</v>
      </c>
      <c r="K1" s="17" t="s">
        <v>73</v>
      </c>
      <c r="L1" s="17" t="s">
        <v>74</v>
      </c>
      <c r="M1" s="17" t="s">
        <v>75</v>
      </c>
      <c r="N1" s="17" t="s">
        <v>76</v>
      </c>
      <c r="O1" s="17" t="s">
        <v>70</v>
      </c>
      <c r="P1" s="17" t="s">
        <v>77</v>
      </c>
      <c r="Q1" s="18" t="s">
        <v>78</v>
      </c>
      <c r="R1" s="18" t="s">
        <v>79</v>
      </c>
      <c r="S1" s="19" t="s">
        <v>80</v>
      </c>
      <c r="T1" s="20" t="s">
        <v>81</v>
      </c>
      <c r="U1" s="21" t="s">
        <v>82</v>
      </c>
    </row>
    <row r="2" spans="1:21" x14ac:dyDescent="0.25">
      <c r="A2" s="3" t="s">
        <v>6</v>
      </c>
      <c r="B2" s="4">
        <v>44450.984722222223</v>
      </c>
      <c r="C2" s="7">
        <v>87351</v>
      </c>
      <c r="D2" s="7">
        <v>87351</v>
      </c>
      <c r="E2" s="3" t="e">
        <f>VLOOKUP(A2,CARTERA!$A$1:$A$6,1,0)</f>
        <v>#N/A</v>
      </c>
      <c r="F2" s="3" t="e">
        <f>VLOOKUP(A2,'GLOSAS X CONCILIAR'!$A$1:$A$7,1,0)</f>
        <v>#N/A</v>
      </c>
      <c r="G2" s="3" t="e">
        <f>VLOOKUP(A2,DEVOLUCIONES!$A$1:$A$24,1,0)</f>
        <v>#N/A</v>
      </c>
      <c r="H2" s="3" t="str">
        <f>VLOOKUP(A2,COMPENSACIONES!$A$1:$A$151,1,0)</f>
        <v>HSRC0000091975</v>
      </c>
      <c r="I2" s="33"/>
      <c r="J2" s="33"/>
      <c r="K2" s="33"/>
      <c r="L2" s="33"/>
      <c r="M2" s="33"/>
      <c r="N2" s="33"/>
      <c r="O2" s="7">
        <v>87351</v>
      </c>
      <c r="P2" s="33"/>
      <c r="Q2" s="3"/>
      <c r="R2" s="3">
        <v>2000751817</v>
      </c>
      <c r="S2" s="3"/>
      <c r="T2" s="23">
        <f>D2-SUM(I2:P2)</f>
        <v>0</v>
      </c>
      <c r="U2" s="3"/>
    </row>
    <row r="3" spans="1:21" x14ac:dyDescent="0.25">
      <c r="A3" s="3" t="s">
        <v>7</v>
      </c>
      <c r="B3" s="4">
        <v>44454.681250000001</v>
      </c>
      <c r="C3" s="7">
        <v>29533431</v>
      </c>
      <c r="D3" s="7">
        <v>29533431</v>
      </c>
      <c r="E3" s="3" t="str">
        <f>VLOOKUP(A3,CARTERA!$A$1:$A$6,1,0)</f>
        <v>HSRC0000093178</v>
      </c>
      <c r="F3" s="3" t="str">
        <f>VLOOKUP(A3,'GLOSAS X CONCILIAR'!$A$1:$A$7,1,0)</f>
        <v>HSRC0000093178</v>
      </c>
      <c r="G3" s="3" t="e">
        <f>VLOOKUP(A3,DEVOLUCIONES!$A$1:$A$24,1,0)</f>
        <v>#N/A</v>
      </c>
      <c r="H3" s="3" t="str">
        <f>VLOOKUP(A3,COMPENSACIONES!$A$1:$A$151,1,0)</f>
        <v>HSRC0000093178</v>
      </c>
      <c r="I3" s="33">
        <f>VLOOKUP(A3,CARTERA!$A$1:$F$6,6,0)</f>
        <v>6604006</v>
      </c>
      <c r="J3" s="33"/>
      <c r="K3" s="33"/>
      <c r="L3" s="33"/>
      <c r="M3" s="33"/>
      <c r="N3" s="33">
        <f>VLOOKUP(A3,'GLOSAS X CONCILIAR'!$A$1:$F$4,6,0)</f>
        <v>8100569</v>
      </c>
      <c r="O3" s="33">
        <v>14828856</v>
      </c>
      <c r="P3" s="33"/>
      <c r="Q3" s="3"/>
      <c r="R3" s="3">
        <v>2000792865</v>
      </c>
      <c r="S3" s="3" t="s">
        <v>638</v>
      </c>
      <c r="T3" s="23">
        <f t="shared" ref="T3:T54" si="0">D3-SUM(I3:P3)</f>
        <v>0</v>
      </c>
      <c r="U3" s="3"/>
    </row>
    <row r="4" spans="1:21" x14ac:dyDescent="0.25">
      <c r="A4" s="3" t="s">
        <v>8</v>
      </c>
      <c r="B4" s="4">
        <v>44469.85</v>
      </c>
      <c r="C4" s="7">
        <v>210447</v>
      </c>
      <c r="D4" s="7">
        <v>210447</v>
      </c>
      <c r="E4" s="3" t="e">
        <f>VLOOKUP(A4,CARTERA!$A$1:$A$6,1,0)</f>
        <v>#N/A</v>
      </c>
      <c r="F4" s="3" t="e">
        <f>VLOOKUP(A4,'GLOSAS X CONCILIAR'!$A$1:$A$7,1,0)</f>
        <v>#N/A</v>
      </c>
      <c r="G4" s="3" t="e">
        <f>VLOOKUP(A4,DEVOLUCIONES!$A$1:$A$24,1,0)</f>
        <v>#N/A</v>
      </c>
      <c r="H4" s="3" t="str">
        <f>VLOOKUP(A4,COMPENSACIONES!$A$1:$A$151,1,0)</f>
        <v>HSRC0000097774</v>
      </c>
      <c r="I4" s="33"/>
      <c r="J4" s="33"/>
      <c r="K4" s="33"/>
      <c r="L4" s="33"/>
      <c r="M4" s="33"/>
      <c r="N4" s="33"/>
      <c r="O4" s="7">
        <v>210447</v>
      </c>
      <c r="P4" s="33"/>
      <c r="Q4" s="3"/>
      <c r="R4" s="3">
        <v>2000751817</v>
      </c>
      <c r="S4" s="3"/>
      <c r="T4" s="23">
        <f t="shared" si="0"/>
        <v>0</v>
      </c>
      <c r="U4" s="3"/>
    </row>
    <row r="5" spans="1:21" x14ac:dyDescent="0.25">
      <c r="A5" s="3" t="s">
        <v>9</v>
      </c>
      <c r="B5" s="4">
        <v>44484.373611111114</v>
      </c>
      <c r="C5" s="7">
        <v>72661</v>
      </c>
      <c r="D5" s="7">
        <v>72661</v>
      </c>
      <c r="E5" s="3" t="e">
        <f>VLOOKUP(A5,CARTERA!$A$1:$A$6,1,0)</f>
        <v>#N/A</v>
      </c>
      <c r="F5" s="3" t="e">
        <f>VLOOKUP(A5,'GLOSAS X CONCILIAR'!$A$1:$A$7,1,0)</f>
        <v>#N/A</v>
      </c>
      <c r="G5" s="3" t="e">
        <f>VLOOKUP(A5,DEVOLUCIONES!$A$1:$A$24,1,0)</f>
        <v>#N/A</v>
      </c>
      <c r="H5" s="3" t="str">
        <f>VLOOKUP(A5,COMPENSACIONES!$A$1:$A$151,1,0)</f>
        <v>HSRC0000101691</v>
      </c>
      <c r="I5" s="33"/>
      <c r="J5" s="33"/>
      <c r="K5" s="33"/>
      <c r="L5" s="33"/>
      <c r="M5" s="33"/>
      <c r="N5" s="33"/>
      <c r="O5" s="7">
        <v>72661</v>
      </c>
      <c r="P5" s="33"/>
      <c r="Q5" s="3"/>
      <c r="R5" s="3">
        <v>2000751817</v>
      </c>
      <c r="S5" s="3"/>
      <c r="T5" s="23">
        <f t="shared" si="0"/>
        <v>0</v>
      </c>
      <c r="U5" s="3"/>
    </row>
    <row r="6" spans="1:21" x14ac:dyDescent="0.25">
      <c r="A6" s="3" t="s">
        <v>10</v>
      </c>
      <c r="B6" s="4">
        <v>44548.338194444441</v>
      </c>
      <c r="C6" s="7">
        <v>27000</v>
      </c>
      <c r="D6" s="7">
        <v>27000</v>
      </c>
      <c r="E6" s="3" t="str">
        <f>VLOOKUP(A6,CARTERA!$A$1:$A$6,1,0)</f>
        <v>HSRC0000119248</v>
      </c>
      <c r="F6" s="3" t="e">
        <f>VLOOKUP(A6,'GLOSAS X CONCILIAR'!$A$1:$A$7,1,0)</f>
        <v>#N/A</v>
      </c>
      <c r="G6" s="3" t="e">
        <f>VLOOKUP(A6,DEVOLUCIONES!$A$1:$A$24,1,0)</f>
        <v>#N/A</v>
      </c>
      <c r="H6" s="3" t="e">
        <f>VLOOKUP(A6,COMPENSACIONES!$A$1:$A$151,1,0)</f>
        <v>#N/A</v>
      </c>
      <c r="I6" s="33">
        <f>VLOOKUP(A6,CARTERA!$A$1:$F$6,6,0)</f>
        <v>27000</v>
      </c>
      <c r="J6" s="33"/>
      <c r="K6" s="33"/>
      <c r="L6" s="33"/>
      <c r="M6" s="33"/>
      <c r="N6" s="33"/>
      <c r="O6" s="33"/>
      <c r="P6" s="33"/>
      <c r="Q6" s="3"/>
      <c r="R6" s="3"/>
      <c r="S6" s="3"/>
      <c r="T6" s="23">
        <f t="shared" si="0"/>
        <v>0</v>
      </c>
      <c r="U6" s="3"/>
    </row>
    <row r="7" spans="1:21" x14ac:dyDescent="0.25">
      <c r="A7" s="3" t="s">
        <v>11</v>
      </c>
      <c r="B7" s="4">
        <v>44558.722916666666</v>
      </c>
      <c r="C7" s="7">
        <v>27000</v>
      </c>
      <c r="D7" s="7">
        <v>27000</v>
      </c>
      <c r="E7" s="3" t="str">
        <f>VLOOKUP(A7,CARTERA!$A$1:$A$6,1,0)</f>
        <v>HSRC0000121877</v>
      </c>
      <c r="F7" s="3" t="e">
        <f>VLOOKUP(A7,'GLOSAS X CONCILIAR'!$A$1:$A$7,1,0)</f>
        <v>#N/A</v>
      </c>
      <c r="G7" s="3" t="e">
        <f>VLOOKUP(A7,DEVOLUCIONES!$A$1:$A$24,1,0)</f>
        <v>#N/A</v>
      </c>
      <c r="H7" s="3" t="e">
        <f>VLOOKUP(A7,COMPENSACIONES!$A$1:$A$151,1,0)</f>
        <v>#N/A</v>
      </c>
      <c r="I7" s="33">
        <f>VLOOKUP(A7,CARTERA!$A$1:$F$6,6,0)</f>
        <v>27000</v>
      </c>
      <c r="J7" s="33"/>
      <c r="K7" s="33"/>
      <c r="L7" s="33"/>
      <c r="M7" s="33"/>
      <c r="N7" s="33"/>
      <c r="O7" s="33"/>
      <c r="P7" s="33"/>
      <c r="Q7" s="3"/>
      <c r="R7" s="3"/>
      <c r="S7" s="3"/>
      <c r="T7" s="23">
        <f t="shared" si="0"/>
        <v>0</v>
      </c>
      <c r="U7" s="3"/>
    </row>
    <row r="8" spans="1:21" x14ac:dyDescent="0.25">
      <c r="A8" s="3" t="s">
        <v>12</v>
      </c>
      <c r="B8" s="4">
        <v>44578.713888888888</v>
      </c>
      <c r="C8" s="7">
        <v>127720</v>
      </c>
      <c r="D8" s="7">
        <v>127720</v>
      </c>
      <c r="E8" s="3" t="e">
        <f>VLOOKUP(A8,CARTERA!$A$1:$A$6,1,0)</f>
        <v>#N/A</v>
      </c>
      <c r="F8" s="3" t="e">
        <f>VLOOKUP(A8,'GLOSAS X CONCILIAR'!$A$1:$A$7,1,0)</f>
        <v>#N/A</v>
      </c>
      <c r="G8" s="3" t="str">
        <f>VLOOKUP(A8,DEVOLUCIONES!$A$1:$A$24,1,0)</f>
        <v>HSRC0000125721</v>
      </c>
      <c r="H8" s="3" t="e">
        <f>VLOOKUP(A8,COMPENSACIONES!$A$1:$A$151,1,0)</f>
        <v>#N/A</v>
      </c>
      <c r="I8" s="33"/>
      <c r="J8" s="33">
        <f>D8</f>
        <v>127720</v>
      </c>
      <c r="K8" s="33"/>
      <c r="L8" s="33"/>
      <c r="M8" s="33"/>
      <c r="N8" s="33"/>
      <c r="O8" s="33"/>
      <c r="P8" s="33"/>
      <c r="Q8" s="3"/>
      <c r="R8" s="3"/>
      <c r="S8" s="3"/>
      <c r="T8" s="23">
        <f t="shared" si="0"/>
        <v>0</v>
      </c>
      <c r="U8" s="3"/>
    </row>
    <row r="9" spans="1:21" x14ac:dyDescent="0.25">
      <c r="A9" s="3" t="s">
        <v>13</v>
      </c>
      <c r="B9" s="4">
        <v>44592.940972222219</v>
      </c>
      <c r="C9" s="7">
        <v>70280</v>
      </c>
      <c r="D9" s="7">
        <v>70280</v>
      </c>
      <c r="E9" s="3" t="str">
        <f>VLOOKUP(A9,CARTERA!$A$1:$A$6,1,0)</f>
        <v>HSRC0000130088</v>
      </c>
      <c r="F9" s="3" t="e">
        <f>VLOOKUP(A9,'GLOSAS X CONCILIAR'!$A$1:$A$7,1,0)</f>
        <v>#N/A</v>
      </c>
      <c r="G9" s="3" t="e">
        <f>VLOOKUP(A9,DEVOLUCIONES!$A$1:$A$24,1,0)</f>
        <v>#N/A</v>
      </c>
      <c r="H9" s="3" t="e">
        <f>VLOOKUP(A9,COMPENSACIONES!$A$1:$A$151,1,0)</f>
        <v>#N/A</v>
      </c>
      <c r="I9" s="33">
        <f>VLOOKUP(A9,CARTERA!$A$1:$F$6,6,0)</f>
        <v>70280</v>
      </c>
      <c r="J9" s="33"/>
      <c r="K9" s="33"/>
      <c r="L9" s="33"/>
      <c r="M9" s="33"/>
      <c r="N9" s="33"/>
      <c r="O9" s="33"/>
      <c r="P9" s="33"/>
      <c r="Q9" s="3"/>
      <c r="R9" s="3"/>
      <c r="S9" s="3"/>
      <c r="T9" s="23">
        <f t="shared" si="0"/>
        <v>0</v>
      </c>
      <c r="U9" s="3"/>
    </row>
    <row r="10" spans="1:21" x14ac:dyDescent="0.25">
      <c r="A10" s="3" t="s">
        <v>14</v>
      </c>
      <c r="B10" s="4">
        <v>43644.274305555555</v>
      </c>
      <c r="C10" s="7">
        <v>66300</v>
      </c>
      <c r="D10" s="7">
        <v>25334</v>
      </c>
      <c r="E10" s="3" t="e">
        <f>VLOOKUP(A10,CARTERA!$A$1:$A$6,1,0)</f>
        <v>#N/A</v>
      </c>
      <c r="F10" s="3" t="e">
        <f>VLOOKUP(A10,'GLOSAS X CONCILIAR'!$A$1:$A$7,1,0)</f>
        <v>#N/A</v>
      </c>
      <c r="G10" s="3" t="e">
        <f>VLOOKUP(A10,DEVOLUCIONES!$A$1:$A$24,1,0)</f>
        <v>#N/A</v>
      </c>
      <c r="H10" s="3" t="str">
        <f>VLOOKUP(A10,COMPENSACIONES!$A$1:$A$151,1,0)</f>
        <v>HSRO0002211781</v>
      </c>
      <c r="I10" s="33"/>
      <c r="J10" s="33"/>
      <c r="K10" s="33"/>
      <c r="L10" s="33"/>
      <c r="M10" s="33"/>
      <c r="N10" s="33"/>
      <c r="O10" s="33">
        <v>25334</v>
      </c>
      <c r="P10" s="33"/>
      <c r="Q10" s="3"/>
      <c r="R10" s="3" t="s">
        <v>464</v>
      </c>
      <c r="S10" s="3" t="s">
        <v>637</v>
      </c>
      <c r="T10" s="23">
        <f t="shared" si="0"/>
        <v>0</v>
      </c>
      <c r="U10" s="3"/>
    </row>
    <row r="11" spans="1:21" x14ac:dyDescent="0.25">
      <c r="A11" s="3" t="s">
        <v>15</v>
      </c>
      <c r="B11" s="4">
        <v>43644.275000000001</v>
      </c>
      <c r="C11" s="7">
        <v>45200</v>
      </c>
      <c r="D11" s="7">
        <v>45200</v>
      </c>
      <c r="E11" s="3" t="e">
        <f>VLOOKUP(A11,CARTERA!$A$1:$A$6,1,0)</f>
        <v>#N/A</v>
      </c>
      <c r="F11" s="3" t="e">
        <f>VLOOKUP(A11,'GLOSAS X CONCILIAR'!$A$1:$A$7,1,0)</f>
        <v>#N/A</v>
      </c>
      <c r="G11" s="3" t="e">
        <f>VLOOKUP(A11,DEVOLUCIONES!$A$1:$A$24,1,0)</f>
        <v>#N/A</v>
      </c>
      <c r="H11" s="3" t="str">
        <f>VLOOKUP(A11,COMPENSACIONES!$A$1:$A$151,1,0)</f>
        <v>HSRO0002211784</v>
      </c>
      <c r="I11" s="33"/>
      <c r="J11" s="33"/>
      <c r="K11" s="33"/>
      <c r="L11" s="33"/>
      <c r="M11" s="33"/>
      <c r="N11" s="33"/>
      <c r="O11" s="7">
        <v>45200</v>
      </c>
      <c r="P11" s="33"/>
      <c r="Q11" s="3"/>
      <c r="R11" s="3">
        <v>2000285902</v>
      </c>
      <c r="S11" s="3" t="s">
        <v>637</v>
      </c>
      <c r="T11" s="23">
        <f t="shared" si="0"/>
        <v>0</v>
      </c>
      <c r="U11" s="3"/>
    </row>
    <row r="12" spans="1:21" x14ac:dyDescent="0.25">
      <c r="A12" s="3" t="s">
        <v>16</v>
      </c>
      <c r="B12" s="4">
        <v>43753.713194444441</v>
      </c>
      <c r="C12" s="7">
        <v>2364164</v>
      </c>
      <c r="D12" s="7">
        <v>2364164</v>
      </c>
      <c r="E12" s="3" t="e">
        <f>VLOOKUP(A12,CARTERA!$A$1:$A$6,1,0)</f>
        <v>#N/A</v>
      </c>
      <c r="F12" s="3" t="e">
        <f>VLOOKUP(A12,'GLOSAS X CONCILIAR'!$A$1:$A$7,1,0)</f>
        <v>#N/A</v>
      </c>
      <c r="G12" s="3" t="str">
        <f>VLOOKUP(A12,DEVOLUCIONES!$A$1:$A$24,1,0)</f>
        <v>HSRO0002261780</v>
      </c>
      <c r="H12" s="3" t="e">
        <f>VLOOKUP(A12,COMPENSACIONES!$A$1:$A$151,1,0)</f>
        <v>#N/A</v>
      </c>
      <c r="I12" s="33"/>
      <c r="J12" s="33">
        <f t="shared" ref="J12:J14" si="1">D12</f>
        <v>2364164</v>
      </c>
      <c r="K12" s="33"/>
      <c r="L12" s="33"/>
      <c r="M12" s="33"/>
      <c r="N12" s="33"/>
      <c r="O12" s="33"/>
      <c r="P12" s="33"/>
      <c r="Q12" s="3"/>
      <c r="R12" s="3"/>
      <c r="S12" s="3"/>
      <c r="T12" s="23">
        <f t="shared" si="0"/>
        <v>0</v>
      </c>
      <c r="U12" s="3"/>
    </row>
    <row r="13" spans="1:21" x14ac:dyDescent="0.25">
      <c r="A13" s="3" t="s">
        <v>17</v>
      </c>
      <c r="B13" s="4">
        <v>43768.386805555558</v>
      </c>
      <c r="C13" s="7">
        <v>1121013</v>
      </c>
      <c r="D13" s="7">
        <v>1121013</v>
      </c>
      <c r="E13" s="3" t="e">
        <f>VLOOKUP(A13,CARTERA!$A$1:$A$6,1,0)</f>
        <v>#N/A</v>
      </c>
      <c r="F13" s="3" t="e">
        <f>VLOOKUP(A13,'GLOSAS X CONCILIAR'!$A$1:$A$7,1,0)</f>
        <v>#N/A</v>
      </c>
      <c r="G13" s="3" t="str">
        <f>VLOOKUP(A13,DEVOLUCIONES!$A$1:$A$24,1,0)</f>
        <v>HSRO0002268396</v>
      </c>
      <c r="H13" s="3" t="e">
        <f>VLOOKUP(A13,COMPENSACIONES!$A$1:$A$151,1,0)</f>
        <v>#N/A</v>
      </c>
      <c r="I13" s="33"/>
      <c r="J13" s="33">
        <f t="shared" si="1"/>
        <v>1121013</v>
      </c>
      <c r="K13" s="33"/>
      <c r="L13" s="33"/>
      <c r="M13" s="33"/>
      <c r="N13" s="33"/>
      <c r="O13" s="33"/>
      <c r="P13" s="33"/>
      <c r="Q13" s="3"/>
      <c r="R13" s="3"/>
      <c r="S13" s="3"/>
      <c r="T13" s="23">
        <f t="shared" si="0"/>
        <v>0</v>
      </c>
      <c r="U13" s="3"/>
    </row>
    <row r="14" spans="1:21" x14ac:dyDescent="0.25">
      <c r="A14" s="3" t="s">
        <v>18</v>
      </c>
      <c r="B14" s="4">
        <v>43816.988888888889</v>
      </c>
      <c r="C14" s="7">
        <v>680025</v>
      </c>
      <c r="D14" s="7">
        <v>680025</v>
      </c>
      <c r="E14" s="3" t="e">
        <f>VLOOKUP(A14,CARTERA!$A$1:$A$6,1,0)</f>
        <v>#N/A</v>
      </c>
      <c r="F14" s="3" t="e">
        <f>VLOOKUP(A14,'GLOSAS X CONCILIAR'!$A$1:$A$7,1,0)</f>
        <v>#N/A</v>
      </c>
      <c r="G14" s="3" t="str">
        <f>VLOOKUP(A14,DEVOLUCIONES!$A$1:$A$24,1,0)</f>
        <v>HSRO0002288910</v>
      </c>
      <c r="H14" s="3" t="e">
        <f>VLOOKUP(A14,COMPENSACIONES!$A$1:$A$151,1,0)</f>
        <v>#N/A</v>
      </c>
      <c r="I14" s="33"/>
      <c r="J14" s="33">
        <f t="shared" si="1"/>
        <v>680025</v>
      </c>
      <c r="K14" s="33"/>
      <c r="L14" s="33"/>
      <c r="M14" s="33"/>
      <c r="N14" s="33"/>
      <c r="O14" s="33"/>
      <c r="P14" s="33"/>
      <c r="Q14" s="3"/>
      <c r="R14" s="3"/>
      <c r="S14" s="3"/>
      <c r="T14" s="23">
        <f t="shared" si="0"/>
        <v>0</v>
      </c>
      <c r="U14" s="3"/>
    </row>
    <row r="15" spans="1:21" x14ac:dyDescent="0.25">
      <c r="A15" s="3" t="s">
        <v>19</v>
      </c>
      <c r="B15" s="4">
        <v>43838.407638888886</v>
      </c>
      <c r="C15" s="7">
        <v>57600</v>
      </c>
      <c r="D15" s="7">
        <v>57600</v>
      </c>
      <c r="E15" s="3" t="e">
        <f>VLOOKUP(A15,CARTERA!$A$1:$A$6,1,0)</f>
        <v>#N/A</v>
      </c>
      <c r="F15" s="3" t="e">
        <f>VLOOKUP(A15,'GLOSAS X CONCILIAR'!$A$1:$A$7,1,0)</f>
        <v>#N/A</v>
      </c>
      <c r="G15" s="3" t="e">
        <f>VLOOKUP(A15,DEVOLUCIONES!$A$1:$A$24,1,0)</f>
        <v>#N/A</v>
      </c>
      <c r="H15" s="3" t="e">
        <f>VLOOKUP(A15,COMPENSACIONES!$A$1:$A$151,1,0)</f>
        <v>#N/A</v>
      </c>
      <c r="I15" s="33"/>
      <c r="J15" s="33"/>
      <c r="K15" s="33"/>
      <c r="L15" s="33">
        <f>D15</f>
        <v>57600</v>
      </c>
      <c r="M15" s="33"/>
      <c r="N15" s="33"/>
      <c r="O15" s="33"/>
      <c r="P15" s="33"/>
      <c r="Q15" s="3"/>
      <c r="R15" s="3"/>
      <c r="S15" s="3"/>
      <c r="T15" s="23">
        <f t="shared" si="0"/>
        <v>0</v>
      </c>
      <c r="U15" s="3"/>
    </row>
    <row r="16" spans="1:21" x14ac:dyDescent="0.25">
      <c r="A16" s="3" t="s">
        <v>20</v>
      </c>
      <c r="B16" s="4">
        <v>43859.371527777781</v>
      </c>
      <c r="C16" s="7">
        <v>3290367</v>
      </c>
      <c r="D16" s="7">
        <v>3290367</v>
      </c>
      <c r="E16" s="3" t="e">
        <f>VLOOKUP(A16,CARTERA!$A$1:$A$6,1,0)</f>
        <v>#N/A</v>
      </c>
      <c r="F16" s="3" t="e">
        <f>VLOOKUP(A16,'GLOSAS X CONCILIAR'!$A$1:$A$7,1,0)</f>
        <v>#N/A</v>
      </c>
      <c r="G16" s="3" t="e">
        <f>VLOOKUP(A16,DEVOLUCIONES!$A$1:$A$24,1,0)</f>
        <v>#N/A</v>
      </c>
      <c r="H16" s="3" t="e">
        <f>VLOOKUP(A16,COMPENSACIONES!$A$1:$A$151,1,0)</f>
        <v>#N/A</v>
      </c>
      <c r="I16" s="33"/>
      <c r="J16" s="33"/>
      <c r="K16" s="33"/>
      <c r="L16" s="33">
        <f t="shared" ref="L16" si="2">D16</f>
        <v>3290367</v>
      </c>
      <c r="M16" s="33"/>
      <c r="N16" s="33"/>
      <c r="O16" s="33"/>
      <c r="P16" s="33"/>
      <c r="Q16" s="3"/>
      <c r="R16" s="3"/>
      <c r="S16" s="3"/>
      <c r="T16" s="23">
        <f t="shared" si="0"/>
        <v>0</v>
      </c>
      <c r="U16" s="3"/>
    </row>
    <row r="17" spans="1:21" x14ac:dyDescent="0.25">
      <c r="A17" s="3" t="s">
        <v>21</v>
      </c>
      <c r="B17" s="4">
        <v>43895.018055555556</v>
      </c>
      <c r="C17" s="7">
        <v>57600</v>
      </c>
      <c r="D17" s="7">
        <v>57600</v>
      </c>
      <c r="E17" s="3" t="e">
        <f>VLOOKUP(A17,CARTERA!$A$1:$A$6,1,0)</f>
        <v>#N/A</v>
      </c>
      <c r="F17" s="3" t="e">
        <f>VLOOKUP(A17,'GLOSAS X CONCILIAR'!$A$1:$A$7,1,0)</f>
        <v>#N/A</v>
      </c>
      <c r="G17" s="3" t="e">
        <f>VLOOKUP(A17,DEVOLUCIONES!$A$1:$A$24,1,0)</f>
        <v>#N/A</v>
      </c>
      <c r="H17" s="3" t="str">
        <f>VLOOKUP(A17,COMPENSACIONES!$A$1:$A$151,1,0)</f>
        <v>HSRO0002319240</v>
      </c>
      <c r="I17" s="33"/>
      <c r="J17" s="33"/>
      <c r="K17" s="33"/>
      <c r="L17" s="33"/>
      <c r="M17" s="33"/>
      <c r="N17" s="33"/>
      <c r="O17" s="33">
        <v>57600</v>
      </c>
      <c r="P17" s="33"/>
      <c r="Q17" s="3"/>
      <c r="R17" s="3">
        <v>2000751817</v>
      </c>
      <c r="S17" s="3" t="s">
        <v>636</v>
      </c>
      <c r="T17" s="23">
        <f t="shared" si="0"/>
        <v>0</v>
      </c>
      <c r="U17" s="3"/>
    </row>
    <row r="18" spans="1:21" x14ac:dyDescent="0.25">
      <c r="A18" s="3" t="s">
        <v>22</v>
      </c>
      <c r="B18" s="4">
        <v>43907.747916666667</v>
      </c>
      <c r="C18" s="7">
        <v>159171</v>
      </c>
      <c r="D18" s="7">
        <v>159171</v>
      </c>
      <c r="E18" s="3" t="e">
        <f>VLOOKUP(A18,CARTERA!$A$1:$A$6,1,0)</f>
        <v>#N/A</v>
      </c>
      <c r="F18" s="3" t="e">
        <f>VLOOKUP(A18,'GLOSAS X CONCILIAR'!$A$1:$A$7,1,0)</f>
        <v>#N/A</v>
      </c>
      <c r="G18" s="3" t="e">
        <f>VLOOKUP(A18,DEVOLUCIONES!$A$1:$A$24,1,0)</f>
        <v>#N/A</v>
      </c>
      <c r="H18" s="3" t="str">
        <f>VLOOKUP(A18,COMPENSACIONES!$A$1:$A$151,1,0)</f>
        <v>HSRO0002325022</v>
      </c>
      <c r="I18" s="33"/>
      <c r="J18" s="33"/>
      <c r="K18" s="33"/>
      <c r="L18" s="33"/>
      <c r="M18" s="33"/>
      <c r="N18" s="33"/>
      <c r="O18" s="7">
        <v>159171</v>
      </c>
      <c r="P18" s="33"/>
      <c r="Q18" s="3"/>
      <c r="R18" s="3">
        <v>2000751817</v>
      </c>
      <c r="S18" s="3" t="s">
        <v>636</v>
      </c>
      <c r="T18" s="23">
        <f t="shared" si="0"/>
        <v>0</v>
      </c>
      <c r="U18" s="3"/>
    </row>
    <row r="19" spans="1:21" x14ac:dyDescent="0.25">
      <c r="A19" s="3" t="s">
        <v>23</v>
      </c>
      <c r="B19" s="4">
        <v>43915.936805555553</v>
      </c>
      <c r="C19" s="7">
        <v>57600</v>
      </c>
      <c r="D19" s="7">
        <v>57600</v>
      </c>
      <c r="E19" s="3" t="e">
        <f>VLOOKUP(A19,CARTERA!$A$1:$A$6,1,0)</f>
        <v>#N/A</v>
      </c>
      <c r="F19" s="3" t="e">
        <f>VLOOKUP(A19,'GLOSAS X CONCILIAR'!$A$1:$A$7,1,0)</f>
        <v>#N/A</v>
      </c>
      <c r="G19" s="3" t="e">
        <f>VLOOKUP(A19,DEVOLUCIONES!$A$1:$A$24,1,0)</f>
        <v>#N/A</v>
      </c>
      <c r="H19" s="3" t="str">
        <f>VLOOKUP(A19,COMPENSACIONES!$A$1:$A$151,1,0)</f>
        <v>HSRO0002325821</v>
      </c>
      <c r="I19" s="33"/>
      <c r="J19" s="33"/>
      <c r="K19" s="33"/>
      <c r="L19" s="33"/>
      <c r="M19" s="33"/>
      <c r="N19" s="33"/>
      <c r="O19" s="7">
        <v>57600</v>
      </c>
      <c r="P19" s="33"/>
      <c r="Q19" s="3"/>
      <c r="R19" s="3">
        <v>2000451589</v>
      </c>
      <c r="S19" s="3" t="s">
        <v>636</v>
      </c>
      <c r="T19" s="23">
        <f t="shared" si="0"/>
        <v>0</v>
      </c>
      <c r="U19" s="3"/>
    </row>
    <row r="20" spans="1:21" x14ac:dyDescent="0.25">
      <c r="A20" s="3" t="s">
        <v>24</v>
      </c>
      <c r="B20" s="4">
        <v>43929.322916666664</v>
      </c>
      <c r="C20" s="7">
        <v>1312284</v>
      </c>
      <c r="D20" s="7">
        <v>1312284</v>
      </c>
      <c r="E20" s="3" t="e">
        <f>VLOOKUP(A20,CARTERA!$A$1:$A$6,1,0)</f>
        <v>#N/A</v>
      </c>
      <c r="F20" s="3" t="e">
        <f>VLOOKUP(A20,'GLOSAS X CONCILIAR'!$A$1:$A$7,1,0)</f>
        <v>#N/A</v>
      </c>
      <c r="G20" s="3" t="e">
        <f>VLOOKUP(A20,DEVOLUCIONES!$A$1:$A$24,1,0)</f>
        <v>#N/A</v>
      </c>
      <c r="H20" s="3" t="e">
        <f>VLOOKUP(A20,COMPENSACIONES!$A$1:$A$151,1,0)</f>
        <v>#N/A</v>
      </c>
      <c r="I20" s="33"/>
      <c r="J20" s="33"/>
      <c r="K20" s="33"/>
      <c r="L20" s="33">
        <f t="shared" ref="L20:L21" si="3">D20</f>
        <v>1312284</v>
      </c>
      <c r="M20" s="33"/>
      <c r="N20" s="33"/>
      <c r="O20" s="33"/>
      <c r="P20" s="33"/>
      <c r="Q20" s="3"/>
      <c r="R20" s="3"/>
      <c r="S20" s="3"/>
      <c r="T20" s="23">
        <f t="shared" si="0"/>
        <v>0</v>
      </c>
      <c r="U20" s="3"/>
    </row>
    <row r="21" spans="1:21" x14ac:dyDescent="0.25">
      <c r="A21" s="3" t="s">
        <v>25</v>
      </c>
      <c r="B21" s="4">
        <v>44022.413194444445</v>
      </c>
      <c r="C21" s="7">
        <v>66858</v>
      </c>
      <c r="D21" s="7">
        <v>66858</v>
      </c>
      <c r="E21" s="3" t="e">
        <f>VLOOKUP(A21,CARTERA!$A$1:$A$6,1,0)</f>
        <v>#N/A</v>
      </c>
      <c r="F21" s="3" t="e">
        <f>VLOOKUP(A21,'GLOSAS X CONCILIAR'!$A$1:$A$7,1,0)</f>
        <v>#N/A</v>
      </c>
      <c r="G21" s="3" t="e">
        <f>VLOOKUP(A21,DEVOLUCIONES!$A$1:$A$24,1,0)</f>
        <v>#N/A</v>
      </c>
      <c r="H21" s="3" t="e">
        <f>VLOOKUP(A21,COMPENSACIONES!$A$1:$A$151,1,0)</f>
        <v>#N/A</v>
      </c>
      <c r="I21" s="33"/>
      <c r="J21" s="33"/>
      <c r="K21" s="33"/>
      <c r="L21" s="33">
        <f t="shared" si="3"/>
        <v>66858</v>
      </c>
      <c r="M21" s="33"/>
      <c r="N21" s="33"/>
      <c r="O21" s="33"/>
      <c r="P21" s="33"/>
      <c r="Q21" s="3"/>
      <c r="R21" s="3"/>
      <c r="S21" s="3"/>
      <c r="T21" s="23">
        <f t="shared" si="0"/>
        <v>0</v>
      </c>
      <c r="U21" s="3"/>
    </row>
    <row r="22" spans="1:21" x14ac:dyDescent="0.25">
      <c r="A22" s="3" t="s">
        <v>26</v>
      </c>
      <c r="B22" s="4">
        <v>44071.527083333334</v>
      </c>
      <c r="C22" s="7">
        <v>871100</v>
      </c>
      <c r="D22" s="7">
        <v>105300</v>
      </c>
      <c r="E22" s="3" t="e">
        <f>VLOOKUP(A22,CARTERA!$A$1:$A$6,1,0)</f>
        <v>#N/A</v>
      </c>
      <c r="F22" s="3" t="str">
        <f>VLOOKUP(A22,'GLOSAS X CONCILIAR'!$A$1:$A$7,1,0)</f>
        <v>CSGL0000184847</v>
      </c>
      <c r="G22" s="3" t="e">
        <f>VLOOKUP(A22,DEVOLUCIONES!$A$1:$A$24,1,0)</f>
        <v>#N/A</v>
      </c>
      <c r="H22" s="3" t="str">
        <f>VLOOKUP(A22,COMPENSACIONES!$A$1:$A$151,1,0)</f>
        <v>CSGL0000184847</v>
      </c>
      <c r="I22" s="33"/>
      <c r="J22" s="33"/>
      <c r="K22" s="33"/>
      <c r="L22" s="33"/>
      <c r="M22" s="33"/>
      <c r="N22" s="33">
        <f>VLOOKUP(A22,'GLOSAS X CONCILIAR'!$A$1:$F$4,6,0)</f>
        <v>105300</v>
      </c>
      <c r="O22" s="33"/>
      <c r="P22" s="33"/>
      <c r="Q22" s="3"/>
      <c r="R22" s="3"/>
      <c r="S22" s="3"/>
      <c r="T22" s="23">
        <f t="shared" si="0"/>
        <v>0</v>
      </c>
      <c r="U22" s="3"/>
    </row>
    <row r="23" spans="1:21" x14ac:dyDescent="0.25">
      <c r="A23" s="3" t="s">
        <v>27</v>
      </c>
      <c r="B23" s="4">
        <v>44081.353472222225</v>
      </c>
      <c r="C23" s="7">
        <v>19100</v>
      </c>
      <c r="D23" s="7">
        <v>19100</v>
      </c>
      <c r="E23" s="3" t="e">
        <f>VLOOKUP(A23,CARTERA!$A$1:$A$6,1,0)</f>
        <v>#N/A</v>
      </c>
      <c r="F23" s="3" t="e">
        <f>VLOOKUP(A23,'GLOSAS X CONCILIAR'!$A$1:$A$7,1,0)</f>
        <v>#N/A</v>
      </c>
      <c r="G23" s="3" t="str">
        <f>VLOOKUP(A23,DEVOLUCIONES!$A$1:$A$24,1,0)</f>
        <v>CSGL0000185146</v>
      </c>
      <c r="H23" s="3" t="e">
        <f>VLOOKUP(A23,COMPENSACIONES!$A$1:$A$151,1,0)</f>
        <v>#N/A</v>
      </c>
      <c r="I23" s="33"/>
      <c r="J23" s="33">
        <f t="shared" ref="J23:J24" si="4">D23</f>
        <v>19100</v>
      </c>
      <c r="K23" s="33"/>
      <c r="L23" s="33"/>
      <c r="M23" s="33"/>
      <c r="N23" s="33"/>
      <c r="O23" s="33"/>
      <c r="P23" s="33"/>
      <c r="Q23" s="3"/>
      <c r="R23" s="3"/>
      <c r="S23" s="3"/>
      <c r="T23" s="23">
        <f t="shared" si="0"/>
        <v>0</v>
      </c>
      <c r="U23" s="3"/>
    </row>
    <row r="24" spans="1:21" x14ac:dyDescent="0.25">
      <c r="A24" s="3" t="s">
        <v>28</v>
      </c>
      <c r="B24" s="4">
        <v>44091.49722222222</v>
      </c>
      <c r="C24" s="7">
        <v>50600</v>
      </c>
      <c r="D24" s="7">
        <v>50600</v>
      </c>
      <c r="E24" s="3" t="e">
        <f>VLOOKUP(A24,CARTERA!$A$1:$A$6,1,0)</f>
        <v>#N/A</v>
      </c>
      <c r="F24" s="3" t="e">
        <f>VLOOKUP(A24,'GLOSAS X CONCILIAR'!$A$1:$A$7,1,0)</f>
        <v>#N/A</v>
      </c>
      <c r="G24" s="3" t="str">
        <f>VLOOKUP(A24,DEVOLUCIONES!$A$1:$A$24,1,0)</f>
        <v>HSRO0002353464</v>
      </c>
      <c r="H24" s="3" t="e">
        <f>VLOOKUP(A24,COMPENSACIONES!$A$1:$A$151,1,0)</f>
        <v>#N/A</v>
      </c>
      <c r="I24" s="33"/>
      <c r="J24" s="33">
        <f t="shared" si="4"/>
        <v>50600</v>
      </c>
      <c r="K24" s="33"/>
      <c r="L24" s="33"/>
      <c r="M24" s="33"/>
      <c r="N24" s="33"/>
      <c r="O24" s="33"/>
      <c r="P24" s="33"/>
      <c r="Q24" s="3"/>
      <c r="R24" s="3"/>
      <c r="S24" s="3"/>
      <c r="T24" s="23">
        <f t="shared" si="0"/>
        <v>0</v>
      </c>
      <c r="U24" s="3"/>
    </row>
    <row r="25" spans="1:21" x14ac:dyDescent="0.25">
      <c r="A25" s="3" t="s">
        <v>29</v>
      </c>
      <c r="B25" s="4">
        <v>44093.277777777781</v>
      </c>
      <c r="C25" s="7">
        <v>71257</v>
      </c>
      <c r="D25" s="7">
        <v>71257</v>
      </c>
      <c r="E25" s="3" t="e">
        <f>VLOOKUP(A25,CARTERA!$A$1:$A$6,1,0)</f>
        <v>#N/A</v>
      </c>
      <c r="F25" s="3" t="e">
        <f>VLOOKUP(A25,'GLOSAS X CONCILIAR'!$A$1:$A$7,1,0)</f>
        <v>#N/A</v>
      </c>
      <c r="G25" s="3" t="e">
        <f>VLOOKUP(A25,DEVOLUCIONES!$A$1:$A$24,1,0)</f>
        <v>#N/A</v>
      </c>
      <c r="H25" s="3" t="e">
        <f>VLOOKUP(A25,COMPENSACIONES!$A$1:$A$151,1,0)</f>
        <v>#N/A</v>
      </c>
      <c r="I25" s="33"/>
      <c r="J25" s="33"/>
      <c r="K25" s="33"/>
      <c r="L25" s="33">
        <f>D25</f>
        <v>71257</v>
      </c>
      <c r="M25" s="33"/>
      <c r="N25" s="33"/>
      <c r="O25" s="33"/>
      <c r="P25" s="33"/>
      <c r="Q25" s="3"/>
      <c r="R25" s="3"/>
      <c r="S25" s="3"/>
      <c r="T25" s="23">
        <f t="shared" si="0"/>
        <v>0</v>
      </c>
      <c r="U25" s="3"/>
    </row>
    <row r="26" spans="1:21" x14ac:dyDescent="0.25">
      <c r="A26" s="3" t="s">
        <v>30</v>
      </c>
      <c r="B26" s="4">
        <v>44103.320138888892</v>
      </c>
      <c r="C26" s="7">
        <v>258300</v>
      </c>
      <c r="D26" s="7">
        <v>258300</v>
      </c>
      <c r="E26" s="3" t="e">
        <f>VLOOKUP(A26,CARTERA!$A$1:$A$6,1,0)</f>
        <v>#N/A</v>
      </c>
      <c r="F26" s="3" t="e">
        <f>VLOOKUP(A26,'GLOSAS X CONCILIAR'!$A$1:$A$7,1,0)</f>
        <v>#N/A</v>
      </c>
      <c r="G26" s="3" t="str">
        <f>VLOOKUP(A26,DEVOLUCIONES!$A$1:$A$24,1,0)</f>
        <v>CSGL0000185702</v>
      </c>
      <c r="H26" s="3" t="e">
        <f>VLOOKUP(A26,COMPENSACIONES!$A$1:$A$151,1,0)</f>
        <v>#N/A</v>
      </c>
      <c r="I26" s="33"/>
      <c r="J26" s="33">
        <f>D26</f>
        <v>258300</v>
      </c>
      <c r="K26" s="33"/>
      <c r="L26" s="33"/>
      <c r="M26" s="33"/>
      <c r="N26" s="33"/>
      <c r="O26" s="33"/>
      <c r="P26" s="33"/>
      <c r="Q26" s="3"/>
      <c r="R26" s="3"/>
      <c r="S26" s="3"/>
      <c r="T26" s="23">
        <f t="shared" si="0"/>
        <v>0</v>
      </c>
      <c r="U26" s="3"/>
    </row>
    <row r="27" spans="1:21" x14ac:dyDescent="0.25">
      <c r="A27" s="3" t="s">
        <v>31</v>
      </c>
      <c r="B27" s="4">
        <v>44110.686111111114</v>
      </c>
      <c r="C27" s="7">
        <v>143321</v>
      </c>
      <c r="D27" s="7">
        <v>143321</v>
      </c>
      <c r="E27" s="3" t="e">
        <f>VLOOKUP(A27,CARTERA!$A$1:$A$6,1,0)</f>
        <v>#N/A</v>
      </c>
      <c r="F27" s="3" t="e">
        <f>VLOOKUP(A27,'GLOSAS X CONCILIAR'!$A$1:$A$7,1,0)</f>
        <v>#N/A</v>
      </c>
      <c r="G27" s="3" t="e">
        <f>VLOOKUP(A27,DEVOLUCIONES!$A$1:$A$24,1,0)</f>
        <v>#N/A</v>
      </c>
      <c r="H27" s="3" t="e">
        <f>VLOOKUP(A27,COMPENSACIONES!$A$1:$A$151,1,0)</f>
        <v>#N/A</v>
      </c>
      <c r="I27" s="33"/>
      <c r="J27" s="33"/>
      <c r="K27" s="33"/>
      <c r="L27" s="33">
        <f t="shared" ref="L27:L32" si="5">D27</f>
        <v>143321</v>
      </c>
      <c r="M27" s="33"/>
      <c r="N27" s="33"/>
      <c r="O27" s="33"/>
      <c r="P27" s="33"/>
      <c r="Q27" s="3"/>
      <c r="R27" s="3"/>
      <c r="S27" s="3"/>
      <c r="T27" s="23">
        <f t="shared" si="0"/>
        <v>0</v>
      </c>
      <c r="U27" s="3"/>
    </row>
    <row r="28" spans="1:21" x14ac:dyDescent="0.25">
      <c r="A28" s="3" t="s">
        <v>32</v>
      </c>
      <c r="B28" s="4">
        <v>44114.363888888889</v>
      </c>
      <c r="C28" s="7">
        <v>77000</v>
      </c>
      <c r="D28" s="7">
        <v>77000</v>
      </c>
      <c r="E28" s="3" t="e">
        <f>VLOOKUP(A28,CARTERA!$A$1:$A$6,1,0)</f>
        <v>#N/A</v>
      </c>
      <c r="F28" s="3" t="e">
        <f>VLOOKUP(A28,'GLOSAS X CONCILIAR'!$A$1:$A$7,1,0)</f>
        <v>#N/A</v>
      </c>
      <c r="G28" s="3" t="e">
        <f>VLOOKUP(A28,DEVOLUCIONES!$A$1:$A$24,1,0)</f>
        <v>#N/A</v>
      </c>
      <c r="H28" s="3" t="e">
        <f>VLOOKUP(A28,COMPENSACIONES!$A$1:$A$151,1,0)</f>
        <v>#N/A</v>
      </c>
      <c r="I28" s="33"/>
      <c r="J28" s="33"/>
      <c r="K28" s="33"/>
      <c r="L28" s="33">
        <f t="shared" si="5"/>
        <v>77000</v>
      </c>
      <c r="M28" s="33"/>
      <c r="N28" s="33"/>
      <c r="O28" s="33"/>
      <c r="P28" s="33"/>
      <c r="Q28" s="3"/>
      <c r="R28" s="3"/>
      <c r="S28" s="3"/>
      <c r="T28" s="23">
        <f t="shared" si="0"/>
        <v>0</v>
      </c>
      <c r="U28" s="3"/>
    </row>
    <row r="29" spans="1:21" x14ac:dyDescent="0.25">
      <c r="A29" s="3" t="s">
        <v>33</v>
      </c>
      <c r="B29" s="4">
        <v>44114.365972222222</v>
      </c>
      <c r="C29" s="7">
        <v>50600</v>
      </c>
      <c r="D29" s="7">
        <v>50600</v>
      </c>
      <c r="E29" s="3" t="e">
        <f>VLOOKUP(A29,CARTERA!$A$1:$A$6,1,0)</f>
        <v>#N/A</v>
      </c>
      <c r="F29" s="3" t="e">
        <f>VLOOKUP(A29,'GLOSAS X CONCILIAR'!$A$1:$A$7,1,0)</f>
        <v>#N/A</v>
      </c>
      <c r="G29" s="3" t="e">
        <f>VLOOKUP(A29,DEVOLUCIONES!$A$1:$A$24,1,0)</f>
        <v>#N/A</v>
      </c>
      <c r="H29" s="3" t="e">
        <f>VLOOKUP(A29,COMPENSACIONES!$A$1:$A$151,1,0)</f>
        <v>#N/A</v>
      </c>
      <c r="I29" s="33"/>
      <c r="J29" s="33"/>
      <c r="K29" s="33"/>
      <c r="L29" s="33">
        <f t="shared" si="5"/>
        <v>50600</v>
      </c>
      <c r="M29" s="33"/>
      <c r="N29" s="33"/>
      <c r="O29" s="33"/>
      <c r="P29" s="33"/>
      <c r="Q29" s="3"/>
      <c r="R29" s="3"/>
      <c r="S29" s="3"/>
      <c r="T29" s="23">
        <f t="shared" si="0"/>
        <v>0</v>
      </c>
      <c r="U29" s="3"/>
    </row>
    <row r="30" spans="1:21" x14ac:dyDescent="0.25">
      <c r="A30" s="3" t="s">
        <v>34</v>
      </c>
      <c r="B30" s="4">
        <v>44117.34097222222</v>
      </c>
      <c r="C30" s="7">
        <v>35100</v>
      </c>
      <c r="D30" s="7">
        <v>35100</v>
      </c>
      <c r="E30" s="3" t="e">
        <f>VLOOKUP(A30,CARTERA!$A$1:$A$6,1,0)</f>
        <v>#N/A</v>
      </c>
      <c r="F30" s="3" t="e">
        <f>VLOOKUP(A30,'GLOSAS X CONCILIAR'!$A$1:$A$7,1,0)</f>
        <v>#N/A</v>
      </c>
      <c r="G30" s="3" t="e">
        <f>VLOOKUP(A30,DEVOLUCIONES!$A$1:$A$24,1,0)</f>
        <v>#N/A</v>
      </c>
      <c r="H30" s="3" t="e">
        <f>VLOOKUP(A30,COMPENSACIONES!$A$1:$A$151,1,0)</f>
        <v>#N/A</v>
      </c>
      <c r="I30" s="33"/>
      <c r="J30" s="33"/>
      <c r="K30" s="33"/>
      <c r="L30" s="33">
        <f t="shared" si="5"/>
        <v>35100</v>
      </c>
      <c r="M30" s="33"/>
      <c r="N30" s="33"/>
      <c r="O30" s="33"/>
      <c r="P30" s="33"/>
      <c r="Q30" s="3"/>
      <c r="R30" s="3"/>
      <c r="S30" s="3"/>
      <c r="T30" s="23">
        <f t="shared" si="0"/>
        <v>0</v>
      </c>
      <c r="U30" s="3"/>
    </row>
    <row r="31" spans="1:21" x14ac:dyDescent="0.25">
      <c r="A31" s="3" t="s">
        <v>35</v>
      </c>
      <c r="B31" s="4">
        <v>44134.352777777778</v>
      </c>
      <c r="C31" s="7">
        <v>77000</v>
      </c>
      <c r="D31" s="7">
        <v>77000</v>
      </c>
      <c r="E31" s="3" t="e">
        <f>VLOOKUP(A31,CARTERA!$A$1:$A$6,1,0)</f>
        <v>#N/A</v>
      </c>
      <c r="F31" s="3" t="e">
        <f>VLOOKUP(A31,'GLOSAS X CONCILIAR'!$A$1:$A$7,1,0)</f>
        <v>#N/A</v>
      </c>
      <c r="G31" s="3" t="e">
        <f>VLOOKUP(A31,DEVOLUCIONES!$A$1:$A$24,1,0)</f>
        <v>#N/A</v>
      </c>
      <c r="H31" s="3" t="e">
        <f>VLOOKUP(A31,COMPENSACIONES!$A$1:$A$151,1,0)</f>
        <v>#N/A</v>
      </c>
      <c r="I31" s="33"/>
      <c r="J31" s="33"/>
      <c r="K31" s="33"/>
      <c r="L31" s="33">
        <f t="shared" si="5"/>
        <v>77000</v>
      </c>
      <c r="M31" s="33"/>
      <c r="N31" s="33"/>
      <c r="O31" s="33"/>
      <c r="P31" s="33"/>
      <c r="Q31" s="3"/>
      <c r="R31" s="3"/>
      <c r="S31" s="3"/>
      <c r="T31" s="23">
        <f t="shared" si="0"/>
        <v>0</v>
      </c>
      <c r="U31" s="3"/>
    </row>
    <row r="32" spans="1:21" x14ac:dyDescent="0.25">
      <c r="A32" s="3" t="s">
        <v>36</v>
      </c>
      <c r="B32" s="4">
        <v>44134.354166666664</v>
      </c>
      <c r="C32" s="7">
        <v>50600</v>
      </c>
      <c r="D32" s="7">
        <v>50600</v>
      </c>
      <c r="E32" s="3" t="e">
        <f>VLOOKUP(A32,CARTERA!$A$1:$A$6,1,0)</f>
        <v>#N/A</v>
      </c>
      <c r="F32" s="3" t="e">
        <f>VLOOKUP(A32,'GLOSAS X CONCILIAR'!$A$1:$A$7,1,0)</f>
        <v>#N/A</v>
      </c>
      <c r="G32" s="3" t="e">
        <f>VLOOKUP(A32,DEVOLUCIONES!$A$1:$A$24,1,0)</f>
        <v>#N/A</v>
      </c>
      <c r="H32" s="3" t="e">
        <f>VLOOKUP(A32,COMPENSACIONES!$A$1:$A$151,1,0)</f>
        <v>#N/A</v>
      </c>
      <c r="I32" s="33"/>
      <c r="J32" s="33"/>
      <c r="K32" s="33"/>
      <c r="L32" s="33">
        <f t="shared" si="5"/>
        <v>50600</v>
      </c>
      <c r="M32" s="33"/>
      <c r="N32" s="33"/>
      <c r="O32" s="33"/>
      <c r="P32" s="33"/>
      <c r="Q32" s="3"/>
      <c r="R32" s="3"/>
      <c r="S32" s="3"/>
      <c r="T32" s="23">
        <f t="shared" si="0"/>
        <v>0</v>
      </c>
      <c r="U32" s="3"/>
    </row>
    <row r="33" spans="1:21" x14ac:dyDescent="0.25">
      <c r="A33" s="3" t="s">
        <v>37</v>
      </c>
      <c r="B33" s="4">
        <v>44184.851388888892</v>
      </c>
      <c r="C33" s="7">
        <v>80800</v>
      </c>
      <c r="D33" s="7">
        <v>80800</v>
      </c>
      <c r="E33" s="3" t="e">
        <f>VLOOKUP(A33,CARTERA!$A$1:$A$6,1,0)</f>
        <v>#N/A</v>
      </c>
      <c r="F33" s="3" t="e">
        <f>VLOOKUP(A33,'GLOSAS X CONCILIAR'!$A$1:$A$7,1,0)</f>
        <v>#N/A</v>
      </c>
      <c r="G33" s="3" t="str">
        <f>VLOOKUP(A33,DEVOLUCIONES!$A$1:$A$24,1,0)</f>
        <v>HSRC0000016157</v>
      </c>
      <c r="H33" s="3" t="e">
        <f>VLOOKUP(A33,COMPENSACIONES!$A$1:$A$151,1,0)</f>
        <v>#N/A</v>
      </c>
      <c r="I33" s="33"/>
      <c r="J33" s="33">
        <f>D33</f>
        <v>80800</v>
      </c>
      <c r="K33" s="33"/>
      <c r="L33" s="33"/>
      <c r="M33" s="33"/>
      <c r="N33" s="33"/>
      <c r="O33" s="33"/>
      <c r="P33" s="33"/>
      <c r="Q33" s="3"/>
      <c r="R33" s="3"/>
      <c r="S33" s="3"/>
      <c r="T33" s="23">
        <f t="shared" si="0"/>
        <v>0</v>
      </c>
      <c r="U33" s="3"/>
    </row>
    <row r="34" spans="1:21" x14ac:dyDescent="0.25">
      <c r="A34" s="3" t="s">
        <v>38</v>
      </c>
      <c r="B34" s="4">
        <v>44189.92291666667</v>
      </c>
      <c r="C34" s="7">
        <v>60482</v>
      </c>
      <c r="D34" s="7">
        <v>30632</v>
      </c>
      <c r="E34" s="3" t="e">
        <f>VLOOKUP(A34,CARTERA!$A$1:$A$6,1,0)</f>
        <v>#N/A</v>
      </c>
      <c r="F34" s="3" t="e">
        <f>VLOOKUP(A34,'GLOSAS X CONCILIAR'!$A$1:$A$7,1,0)</f>
        <v>#N/A</v>
      </c>
      <c r="G34" s="3" t="e">
        <f>VLOOKUP(A34,DEVOLUCIONES!$A$1:$A$24,1,0)</f>
        <v>#N/A</v>
      </c>
      <c r="H34" s="3" t="str">
        <f>VLOOKUP(A34,COMPENSACIONES!$A$1:$A$151,1,0)</f>
        <v>HSRC0000017235</v>
      </c>
      <c r="I34" s="33"/>
      <c r="J34" s="33"/>
      <c r="K34" s="33"/>
      <c r="L34" s="33"/>
      <c r="M34" s="33"/>
      <c r="N34" s="33"/>
      <c r="O34" s="7">
        <v>30632</v>
      </c>
      <c r="P34" s="33"/>
      <c r="Q34" s="3"/>
      <c r="R34" s="3">
        <v>2000751817</v>
      </c>
      <c r="S34" s="3" t="s">
        <v>636</v>
      </c>
      <c r="T34" s="23">
        <f t="shared" si="0"/>
        <v>0</v>
      </c>
      <c r="U34" s="3"/>
    </row>
    <row r="35" spans="1:21" x14ac:dyDescent="0.25">
      <c r="A35" s="3" t="s">
        <v>39</v>
      </c>
      <c r="B35" s="4">
        <v>44228.385416666664</v>
      </c>
      <c r="C35" s="7">
        <v>88526</v>
      </c>
      <c r="D35" s="7">
        <v>88526</v>
      </c>
      <c r="E35" s="3" t="e">
        <f>VLOOKUP(A35,CARTERA!$A$1:$A$6,1,0)</f>
        <v>#N/A</v>
      </c>
      <c r="F35" s="3" t="e">
        <f>VLOOKUP(A35,'GLOSAS X CONCILIAR'!$A$1:$A$7,1,0)</f>
        <v>#N/A</v>
      </c>
      <c r="G35" s="3" t="e">
        <f>VLOOKUP(A35,DEVOLUCIONES!$A$1:$A$24,1,0)</f>
        <v>#N/A</v>
      </c>
      <c r="H35" s="3" t="e">
        <f>VLOOKUP(A35,COMPENSACIONES!$A$1:$A$151,1,0)</f>
        <v>#N/A</v>
      </c>
      <c r="I35" s="33"/>
      <c r="J35" s="33"/>
      <c r="K35" s="33"/>
      <c r="L35" s="33">
        <f t="shared" ref="L35:L36" si="6">D35</f>
        <v>88526</v>
      </c>
      <c r="M35" s="33"/>
      <c r="N35" s="33"/>
      <c r="O35" s="33"/>
      <c r="P35" s="33"/>
      <c r="Q35" s="3"/>
      <c r="R35" s="3"/>
      <c r="S35" s="3"/>
      <c r="T35" s="23">
        <f t="shared" si="0"/>
        <v>0</v>
      </c>
      <c r="U35" s="3"/>
    </row>
    <row r="36" spans="1:21" x14ac:dyDescent="0.25">
      <c r="A36" s="3" t="s">
        <v>40</v>
      </c>
      <c r="B36" s="4">
        <v>44229.892361111109</v>
      </c>
      <c r="C36" s="7">
        <v>101230</v>
      </c>
      <c r="D36" s="7">
        <v>101230</v>
      </c>
      <c r="E36" s="3" t="e">
        <f>VLOOKUP(A36,CARTERA!$A$1:$A$6,1,0)</f>
        <v>#N/A</v>
      </c>
      <c r="F36" s="3" t="e">
        <f>VLOOKUP(A36,'GLOSAS X CONCILIAR'!$A$1:$A$7,1,0)</f>
        <v>#N/A</v>
      </c>
      <c r="G36" s="3" t="e">
        <f>VLOOKUP(A36,DEVOLUCIONES!$A$1:$A$24,1,0)</f>
        <v>#N/A</v>
      </c>
      <c r="H36" s="3" t="e">
        <f>VLOOKUP(A36,COMPENSACIONES!$A$1:$A$151,1,0)</f>
        <v>#N/A</v>
      </c>
      <c r="I36" s="33"/>
      <c r="J36" s="33"/>
      <c r="K36" s="33"/>
      <c r="L36" s="33">
        <f t="shared" si="6"/>
        <v>101230</v>
      </c>
      <c r="M36" s="33"/>
      <c r="N36" s="33"/>
      <c r="O36" s="33"/>
      <c r="P36" s="33"/>
      <c r="Q36" s="3"/>
      <c r="R36" s="3"/>
      <c r="S36" s="3"/>
      <c r="T36" s="23">
        <f t="shared" si="0"/>
        <v>0</v>
      </c>
      <c r="U36" s="3"/>
    </row>
    <row r="37" spans="1:21" x14ac:dyDescent="0.25">
      <c r="A37" s="3" t="s">
        <v>41</v>
      </c>
      <c r="B37" s="4">
        <v>44283.272222222222</v>
      </c>
      <c r="C37" s="7">
        <v>59700</v>
      </c>
      <c r="D37" s="7">
        <v>59700</v>
      </c>
      <c r="E37" s="3" t="e">
        <f>VLOOKUP(A37,CARTERA!$A$1:$A$6,1,0)</f>
        <v>#N/A</v>
      </c>
      <c r="F37" s="3" t="e">
        <f>VLOOKUP(A37,'GLOSAS X CONCILIAR'!$A$1:$A$7,1,0)</f>
        <v>#N/A</v>
      </c>
      <c r="G37" s="3" t="e">
        <f>VLOOKUP(A37,DEVOLUCIONES!$A$1:$A$24,1,0)</f>
        <v>#N/A</v>
      </c>
      <c r="H37" s="3" t="str">
        <f>VLOOKUP(A37,COMPENSACIONES!$A$1:$A$151,1,0)</f>
        <v>HSRC0000040355</v>
      </c>
      <c r="I37" s="33"/>
      <c r="J37" s="33"/>
      <c r="K37" s="33"/>
      <c r="L37" s="33"/>
      <c r="M37" s="33"/>
      <c r="N37" s="33"/>
      <c r="O37" s="7">
        <v>59700</v>
      </c>
      <c r="P37" s="33"/>
      <c r="Q37" s="3"/>
      <c r="R37" s="3">
        <v>2000751817</v>
      </c>
      <c r="S37" s="3" t="s">
        <v>636</v>
      </c>
      <c r="T37" s="23">
        <f t="shared" si="0"/>
        <v>0</v>
      </c>
      <c r="U37" s="3"/>
    </row>
    <row r="38" spans="1:21" x14ac:dyDescent="0.25">
      <c r="A38" s="3" t="s">
        <v>42</v>
      </c>
      <c r="B38" s="4">
        <v>44286.399305555555</v>
      </c>
      <c r="C38" s="7">
        <v>126615</v>
      </c>
      <c r="D38" s="7">
        <v>126615</v>
      </c>
      <c r="E38" s="3" t="e">
        <f>VLOOKUP(A38,CARTERA!$A$1:$A$6,1,0)</f>
        <v>#N/A</v>
      </c>
      <c r="F38" s="3" t="e">
        <f>VLOOKUP(A38,'GLOSAS X CONCILIAR'!$A$1:$A$7,1,0)</f>
        <v>#N/A</v>
      </c>
      <c r="G38" s="3" t="str">
        <f>VLOOKUP(A38,DEVOLUCIONES!$A$1:$A$24,1,0)</f>
        <v>HSRC0000041306</v>
      </c>
      <c r="H38" s="3" t="e">
        <f>VLOOKUP(A38,COMPENSACIONES!$A$1:$A$151,1,0)</f>
        <v>#N/A</v>
      </c>
      <c r="I38" s="33"/>
      <c r="J38" s="33">
        <f>D38</f>
        <v>126615</v>
      </c>
      <c r="K38" s="33"/>
      <c r="L38" s="33"/>
      <c r="M38" s="33"/>
      <c r="N38" s="33"/>
      <c r="O38" s="33"/>
      <c r="P38" s="33"/>
      <c r="Q38" s="3"/>
      <c r="R38" s="3"/>
      <c r="S38" s="3"/>
      <c r="T38" s="23">
        <f t="shared" si="0"/>
        <v>0</v>
      </c>
      <c r="U38" s="3"/>
    </row>
    <row r="39" spans="1:21" x14ac:dyDescent="0.25">
      <c r="A39" s="3" t="s">
        <v>43</v>
      </c>
      <c r="B39" s="4">
        <v>44299.49722222222</v>
      </c>
      <c r="C39" s="7">
        <v>76959</v>
      </c>
      <c r="D39" s="7">
        <v>4675</v>
      </c>
      <c r="E39" s="3" t="e">
        <f>VLOOKUP(A39,CARTERA!$A$1:$A$6,1,0)</f>
        <v>#N/A</v>
      </c>
      <c r="F39" s="3" t="e">
        <f>VLOOKUP(A39,'GLOSAS X CONCILIAR'!$A$1:$A$7,1,0)</f>
        <v>#N/A</v>
      </c>
      <c r="G39" s="3" t="e">
        <f>VLOOKUP(A39,DEVOLUCIONES!$A$1:$A$24,1,0)</f>
        <v>#N/A</v>
      </c>
      <c r="H39" s="3" t="str">
        <f>VLOOKUP(A39,COMPENSACIONES!$A$1:$A$151,1,0)</f>
        <v>HSRC0000044593</v>
      </c>
      <c r="I39" s="33"/>
      <c r="J39" s="33"/>
      <c r="K39" s="33"/>
      <c r="L39" s="33"/>
      <c r="M39" s="33"/>
      <c r="N39" s="33"/>
      <c r="O39" s="7">
        <v>4675</v>
      </c>
      <c r="P39" s="33"/>
      <c r="Q39" s="3"/>
      <c r="R39" s="3">
        <v>2000751817</v>
      </c>
      <c r="S39" s="3" t="s">
        <v>636</v>
      </c>
      <c r="T39" s="23">
        <f t="shared" si="0"/>
        <v>0</v>
      </c>
      <c r="U39" s="3"/>
    </row>
    <row r="40" spans="1:21" x14ac:dyDescent="0.25">
      <c r="A40" s="3" t="s">
        <v>44</v>
      </c>
      <c r="B40" s="4">
        <v>44303.390972222223</v>
      </c>
      <c r="C40" s="7">
        <v>80800</v>
      </c>
      <c r="D40" s="7">
        <v>80800</v>
      </c>
      <c r="E40" s="3" t="e">
        <f>VLOOKUP(A40,CARTERA!$A$1:$A$6,1,0)</f>
        <v>#N/A</v>
      </c>
      <c r="F40" s="3" t="e">
        <f>VLOOKUP(A40,'GLOSAS X CONCILIAR'!$A$1:$A$7,1,0)</f>
        <v>#N/A</v>
      </c>
      <c r="G40" s="3" t="str">
        <f>VLOOKUP(A40,DEVOLUCIONES!$A$1:$A$24,1,0)</f>
        <v>HSRC0000046033</v>
      </c>
      <c r="H40" s="3" t="e">
        <f>VLOOKUP(A40,COMPENSACIONES!$A$1:$A$151,1,0)</f>
        <v>#N/A</v>
      </c>
      <c r="I40" s="33"/>
      <c r="J40" s="33">
        <f>D40</f>
        <v>80800</v>
      </c>
      <c r="K40" s="33"/>
      <c r="L40" s="33"/>
      <c r="M40" s="33"/>
      <c r="N40" s="33"/>
      <c r="O40" s="33"/>
      <c r="P40" s="33"/>
      <c r="Q40" s="3"/>
      <c r="R40" s="3"/>
      <c r="S40" s="3"/>
      <c r="T40" s="23">
        <f t="shared" si="0"/>
        <v>0</v>
      </c>
      <c r="U40" s="3"/>
    </row>
    <row r="41" spans="1:21" x14ac:dyDescent="0.25">
      <c r="A41" s="3" t="s">
        <v>45</v>
      </c>
      <c r="B41" s="4">
        <v>44304.368055555555</v>
      </c>
      <c r="C41" s="7">
        <v>155700</v>
      </c>
      <c r="D41" s="7">
        <v>21088</v>
      </c>
      <c r="E41" s="3" t="e">
        <f>VLOOKUP(A41,CARTERA!$A$1:$A$6,1,0)</f>
        <v>#N/A</v>
      </c>
      <c r="F41" s="3" t="e">
        <f>VLOOKUP(A41,'GLOSAS X CONCILIAR'!$A$1:$A$7,1,0)</f>
        <v>#N/A</v>
      </c>
      <c r="G41" s="3" t="e">
        <f>VLOOKUP(A41,DEVOLUCIONES!$A$1:$A$24,1,0)</f>
        <v>#N/A</v>
      </c>
      <c r="H41" s="3" t="str">
        <f>VLOOKUP(A41,COMPENSACIONES!$A$1:$A$151,1,0)</f>
        <v>HSRC0000046198</v>
      </c>
      <c r="I41" s="33"/>
      <c r="J41" s="33"/>
      <c r="K41" s="33"/>
      <c r="L41" s="33"/>
      <c r="M41" s="33"/>
      <c r="N41" s="33"/>
      <c r="O41" s="7">
        <v>21088</v>
      </c>
      <c r="P41" s="33"/>
      <c r="Q41" s="3"/>
      <c r="R41" s="3">
        <v>2000751817</v>
      </c>
      <c r="S41" s="3" t="s">
        <v>636</v>
      </c>
      <c r="T41" s="23">
        <f t="shared" si="0"/>
        <v>0</v>
      </c>
      <c r="U41" s="3"/>
    </row>
    <row r="42" spans="1:21" x14ac:dyDescent="0.25">
      <c r="A42" s="3" t="s">
        <v>46</v>
      </c>
      <c r="B42" s="4">
        <v>44306.960416666669</v>
      </c>
      <c r="C42" s="7">
        <v>357740</v>
      </c>
      <c r="D42" s="7">
        <v>357740</v>
      </c>
      <c r="E42" s="3" t="e">
        <f>VLOOKUP(A42,CARTERA!$A$1:$A$6,1,0)</f>
        <v>#N/A</v>
      </c>
      <c r="F42" s="3" t="e">
        <f>VLOOKUP(A42,'GLOSAS X CONCILIAR'!$A$1:$A$7,1,0)</f>
        <v>#N/A</v>
      </c>
      <c r="G42" s="3" t="e">
        <f>VLOOKUP(A42,DEVOLUCIONES!$A$1:$A$24,1,0)</f>
        <v>#N/A</v>
      </c>
      <c r="H42" s="3" t="str">
        <f>VLOOKUP(A42,COMPENSACIONES!$A$1:$A$151,1,0)</f>
        <v>HSRC0000047050</v>
      </c>
      <c r="I42" s="33"/>
      <c r="J42" s="33"/>
      <c r="K42" s="33"/>
      <c r="L42" s="33"/>
      <c r="M42" s="33"/>
      <c r="N42" s="33"/>
      <c r="O42" s="7">
        <v>357740</v>
      </c>
      <c r="P42" s="33"/>
      <c r="Q42" s="3"/>
      <c r="R42" s="3">
        <v>2000751817</v>
      </c>
      <c r="S42" s="3" t="s">
        <v>636</v>
      </c>
      <c r="T42" s="23">
        <f t="shared" si="0"/>
        <v>0</v>
      </c>
      <c r="U42" s="3"/>
    </row>
    <row r="43" spans="1:21" x14ac:dyDescent="0.25">
      <c r="A43" s="3" t="s">
        <v>47</v>
      </c>
      <c r="B43" s="4">
        <v>44316.468055555553</v>
      </c>
      <c r="C43" s="7">
        <v>113607</v>
      </c>
      <c r="D43" s="7">
        <v>113607</v>
      </c>
      <c r="E43" s="3" t="e">
        <f>VLOOKUP(A43,CARTERA!$A$1:$A$6,1,0)</f>
        <v>#N/A</v>
      </c>
      <c r="F43" s="3" t="e">
        <f>VLOOKUP(A43,'GLOSAS X CONCILIAR'!$A$1:$A$7,1,0)</f>
        <v>#N/A</v>
      </c>
      <c r="G43" s="3" t="e">
        <f>VLOOKUP(A43,DEVOLUCIONES!$A$1:$A$24,1,0)</f>
        <v>#N/A</v>
      </c>
      <c r="H43" s="3" t="str">
        <f>VLOOKUP(A43,COMPENSACIONES!$A$1:$A$151,1,0)</f>
        <v>CSGY0000002630</v>
      </c>
      <c r="I43" s="33"/>
      <c r="J43" s="33"/>
      <c r="K43" s="33"/>
      <c r="L43" s="33"/>
      <c r="M43" s="33"/>
      <c r="N43" s="33"/>
      <c r="O43" s="7">
        <v>113607</v>
      </c>
      <c r="P43" s="33"/>
      <c r="Q43" s="3"/>
      <c r="R43" s="3">
        <v>2000751817</v>
      </c>
      <c r="S43" s="3" t="s">
        <v>636</v>
      </c>
      <c r="T43" s="23">
        <f t="shared" si="0"/>
        <v>0</v>
      </c>
      <c r="U43" s="3"/>
    </row>
    <row r="44" spans="1:21" x14ac:dyDescent="0.25">
      <c r="A44" s="3" t="s">
        <v>48</v>
      </c>
      <c r="B44" s="4">
        <v>44366.473611111112</v>
      </c>
      <c r="C44" s="7">
        <v>59700</v>
      </c>
      <c r="D44" s="7">
        <v>59700</v>
      </c>
      <c r="E44" s="3" t="e">
        <f>VLOOKUP(A44,CARTERA!$A$1:$A$6,1,0)</f>
        <v>#N/A</v>
      </c>
      <c r="F44" s="3" t="str">
        <f>VLOOKUP(A44,'GLOSAS X CONCILIAR'!$A$1:$A$7,1,0)</f>
        <v>HSRC0000065617</v>
      </c>
      <c r="G44" s="3" t="e">
        <f>VLOOKUP(A44,DEVOLUCIONES!$A$1:$A$24,1,0)</f>
        <v>#N/A</v>
      </c>
      <c r="H44" s="3" t="str">
        <f>VLOOKUP(A44,COMPENSACIONES!$A$1:$A$151,1,0)</f>
        <v>HSRC0000065617</v>
      </c>
      <c r="I44" s="33"/>
      <c r="J44" s="33"/>
      <c r="K44" s="33"/>
      <c r="L44" s="33"/>
      <c r="M44" s="33"/>
      <c r="N44" s="33">
        <f>VLOOKUP(A44,'GLOSAS X CONCILIAR'!$A$1:$F$4,6,0)</f>
        <v>45163</v>
      </c>
      <c r="O44" s="33">
        <v>14537</v>
      </c>
      <c r="P44" s="33"/>
      <c r="Q44" s="3"/>
      <c r="R44" s="3">
        <v>2000751817</v>
      </c>
      <c r="S44" s="3" t="s">
        <v>636</v>
      </c>
      <c r="T44" s="23">
        <f t="shared" si="0"/>
        <v>0</v>
      </c>
      <c r="U44" s="3"/>
    </row>
    <row r="45" spans="1:21" x14ac:dyDescent="0.25">
      <c r="A45" s="3" t="s">
        <v>49</v>
      </c>
      <c r="B45" s="4">
        <v>44448.122916666667</v>
      </c>
      <c r="C45" s="7">
        <v>446294</v>
      </c>
      <c r="D45" s="7">
        <v>446294</v>
      </c>
      <c r="E45" s="3" t="str">
        <f>VLOOKUP(A45,CARTERA!$A$1:$A$6,1,0)</f>
        <v>HSRC0000091123</v>
      </c>
      <c r="F45" s="3" t="e">
        <f>VLOOKUP(A45,'GLOSAS X CONCILIAR'!$A$1:$A$7,1,0)</f>
        <v>#N/A</v>
      </c>
      <c r="G45" s="3" t="e">
        <f>VLOOKUP(A45,DEVOLUCIONES!$A$1:$A$24,1,0)</f>
        <v>#N/A</v>
      </c>
      <c r="H45" s="3" t="str">
        <f>VLOOKUP(A45,COMPENSACIONES!$A$1:$A$151,1,0)</f>
        <v>HSRC0000091123</v>
      </c>
      <c r="I45" s="33">
        <f>VLOOKUP(A45,CARTERA!$A$1:$F$6,6,0)</f>
        <v>318574</v>
      </c>
      <c r="J45" s="33"/>
      <c r="K45" s="33"/>
      <c r="L45" s="33"/>
      <c r="M45" s="33"/>
      <c r="N45" s="33"/>
      <c r="O45" s="33">
        <v>127720</v>
      </c>
      <c r="P45" s="33"/>
      <c r="Q45" s="3"/>
      <c r="R45" s="3">
        <v>2000792885</v>
      </c>
      <c r="S45" s="3" t="s">
        <v>638</v>
      </c>
      <c r="T45" s="23">
        <f t="shared" si="0"/>
        <v>0</v>
      </c>
      <c r="U45" s="3"/>
    </row>
    <row r="46" spans="1:21" x14ac:dyDescent="0.25">
      <c r="A46" s="3" t="s">
        <v>50</v>
      </c>
      <c r="B46" s="4">
        <v>44454.279861111114</v>
      </c>
      <c r="C46" s="7">
        <v>59700</v>
      </c>
      <c r="D46" s="7">
        <v>14925</v>
      </c>
      <c r="E46" s="3" t="e">
        <f>VLOOKUP(A46,CARTERA!$A$1:$A$6,1,0)</f>
        <v>#N/A</v>
      </c>
      <c r="F46" s="3" t="e">
        <f>VLOOKUP(A46,'GLOSAS X CONCILIAR'!$A$1:$A$7,1,0)</f>
        <v>#N/A</v>
      </c>
      <c r="G46" s="3" t="e">
        <f>VLOOKUP(A46,DEVOLUCIONES!$A$1:$A$24,1,0)</f>
        <v>#N/A</v>
      </c>
      <c r="H46" s="3" t="str">
        <f>VLOOKUP(A46,COMPENSACIONES!$A$1:$A$151,1,0)</f>
        <v>HSRC0000092866</v>
      </c>
      <c r="I46" s="33"/>
      <c r="J46" s="33"/>
      <c r="K46" s="33"/>
      <c r="L46" s="33"/>
      <c r="M46" s="33"/>
      <c r="N46" s="33"/>
      <c r="O46" s="7">
        <v>14925</v>
      </c>
      <c r="P46" s="33"/>
      <c r="Q46" s="3"/>
      <c r="R46" s="3">
        <v>2000792885</v>
      </c>
      <c r="S46" s="3" t="s">
        <v>638</v>
      </c>
      <c r="T46" s="23">
        <f t="shared" si="0"/>
        <v>0</v>
      </c>
      <c r="U46" s="3"/>
    </row>
    <row r="47" spans="1:21" x14ac:dyDescent="0.25">
      <c r="A47" s="3" t="s">
        <v>51</v>
      </c>
      <c r="B47" s="4">
        <v>44476.147222222222</v>
      </c>
      <c r="C47" s="7">
        <v>382861</v>
      </c>
      <c r="D47" s="7">
        <v>382861</v>
      </c>
      <c r="E47" s="3" t="e">
        <f>VLOOKUP(A47,CARTERA!$A$1:$A$6,1,0)</f>
        <v>#N/A</v>
      </c>
      <c r="F47" s="3" t="e">
        <f>VLOOKUP(A47,'GLOSAS X CONCILIAR'!$A$1:$A$7,1,0)</f>
        <v>#N/A</v>
      </c>
      <c r="G47" s="3" t="e">
        <f>VLOOKUP(A47,DEVOLUCIONES!$A$1:$A$24,1,0)</f>
        <v>#N/A</v>
      </c>
      <c r="H47" s="3" t="str">
        <f>VLOOKUP(A47,COMPENSACIONES!$A$1:$A$151,1,0)</f>
        <v>HSRC0000099228</v>
      </c>
      <c r="I47" s="33"/>
      <c r="J47" s="33"/>
      <c r="K47" s="33"/>
      <c r="L47" s="33"/>
      <c r="M47" s="33"/>
      <c r="N47" s="33"/>
      <c r="O47" s="7">
        <v>382861</v>
      </c>
      <c r="P47" s="33"/>
      <c r="Q47" s="3"/>
      <c r="R47" s="3">
        <v>2000751817</v>
      </c>
      <c r="S47" s="3" t="s">
        <v>636</v>
      </c>
      <c r="T47" s="23">
        <f t="shared" si="0"/>
        <v>0</v>
      </c>
      <c r="U47" s="3"/>
    </row>
    <row r="48" spans="1:21" x14ac:dyDescent="0.25">
      <c r="A48" s="84" t="s">
        <v>52</v>
      </c>
      <c r="B48" s="85">
        <v>44493.058333333334</v>
      </c>
      <c r="C48" s="86">
        <v>471217</v>
      </c>
      <c r="D48" s="86">
        <v>471217</v>
      </c>
      <c r="E48" s="84" t="e">
        <f>VLOOKUP(A48,CARTERA!$A$1:$A$6,1,0)</f>
        <v>#N/A</v>
      </c>
      <c r="F48" s="84" t="e">
        <f>VLOOKUP(A48,'GLOSAS X CONCILIAR'!$A$1:$A$7,1,0)</f>
        <v>#N/A</v>
      </c>
      <c r="G48" s="84" t="e">
        <f>VLOOKUP(A48,DEVOLUCIONES!$A$1:$A$24,1,0)</f>
        <v>#N/A</v>
      </c>
      <c r="H48" s="84" t="str">
        <f>VLOOKUP(A48,COMPENSACIONES!$A$1:$A$151,1,0)</f>
        <v>HSRC0000103781</v>
      </c>
      <c r="I48" s="87"/>
      <c r="J48" s="33"/>
      <c r="K48" s="33"/>
      <c r="L48" s="33"/>
      <c r="M48" s="33"/>
      <c r="N48" s="33"/>
      <c r="O48" s="7">
        <v>471217</v>
      </c>
      <c r="P48" s="33"/>
      <c r="Q48" s="3"/>
      <c r="R48" s="3">
        <v>2000751817</v>
      </c>
      <c r="S48" s="3" t="s">
        <v>636</v>
      </c>
      <c r="T48" s="23">
        <f t="shared" si="0"/>
        <v>0</v>
      </c>
      <c r="U48" s="3"/>
    </row>
    <row r="49" spans="1:21" x14ac:dyDescent="0.25">
      <c r="A49" s="84" t="s">
        <v>53</v>
      </c>
      <c r="B49" s="85">
        <v>44552.49722222222</v>
      </c>
      <c r="C49" s="86">
        <v>25643093</v>
      </c>
      <c r="D49" s="86">
        <v>25643093</v>
      </c>
      <c r="E49" s="84" t="e">
        <f>VLOOKUP(A49,CARTERA!$A$1:$A$6,1,0)</f>
        <v>#N/A</v>
      </c>
      <c r="F49" s="84" t="e">
        <f>VLOOKUP(A49,'GLOSAS X CONCILIAR'!$A$1:$A$7,1,0)</f>
        <v>#N/A</v>
      </c>
      <c r="G49" s="84" t="e">
        <f>VLOOKUP(A49,DEVOLUCIONES!$A$1:$A$24,1,0)</f>
        <v>#N/A</v>
      </c>
      <c r="H49" s="84" t="s">
        <v>53</v>
      </c>
      <c r="I49" s="87">
        <v>22136358</v>
      </c>
      <c r="J49" s="33"/>
      <c r="K49" s="33"/>
      <c r="L49" s="33"/>
      <c r="M49" s="33"/>
      <c r="N49" s="33">
        <v>3506735</v>
      </c>
      <c r="O49" s="33"/>
      <c r="P49" s="33"/>
      <c r="Q49" s="3"/>
      <c r="R49" s="3"/>
      <c r="S49" s="3"/>
      <c r="T49" s="23">
        <f t="shared" si="0"/>
        <v>0</v>
      </c>
      <c r="U49" s="3"/>
    </row>
    <row r="50" spans="1:21" x14ac:dyDescent="0.25">
      <c r="A50" s="84" t="s">
        <v>54</v>
      </c>
      <c r="B50" s="85">
        <v>44640.032638888886</v>
      </c>
      <c r="C50" s="86">
        <v>65700</v>
      </c>
      <c r="D50" s="86">
        <v>65700</v>
      </c>
      <c r="E50" s="84" t="e">
        <f>VLOOKUP(A50,CARTERA!$A$1:$A$6,1,0)</f>
        <v>#N/A</v>
      </c>
      <c r="F50" s="84" t="e">
        <f>VLOOKUP(A50,'GLOSAS X CONCILIAR'!$A$1:$A$7,1,0)</f>
        <v>#N/A</v>
      </c>
      <c r="G50" s="84" t="e">
        <f>VLOOKUP(A50,DEVOLUCIONES!$A$1:$A$24,1,0)</f>
        <v>#N/A</v>
      </c>
      <c r="H50" s="84" t="e">
        <f>VLOOKUP(A50,COMPENSACIONES!$A$1:$A$151,1,0)</f>
        <v>#N/A</v>
      </c>
      <c r="I50" s="87"/>
      <c r="J50" s="33"/>
      <c r="K50" s="33"/>
      <c r="L50" s="33">
        <v>65700</v>
      </c>
      <c r="M50" s="33"/>
      <c r="N50" s="33"/>
      <c r="O50" s="33"/>
      <c r="P50" s="33"/>
      <c r="Q50" s="3"/>
      <c r="R50" s="3"/>
      <c r="S50" s="3"/>
      <c r="T50" s="23">
        <f t="shared" si="0"/>
        <v>0</v>
      </c>
      <c r="U50" s="3"/>
    </row>
    <row r="51" spans="1:21" x14ac:dyDescent="0.25">
      <c r="A51" s="84" t="s">
        <v>55</v>
      </c>
      <c r="B51" s="85">
        <v>44640.04583333333</v>
      </c>
      <c r="C51" s="86">
        <v>65700</v>
      </c>
      <c r="D51" s="86">
        <v>65700</v>
      </c>
      <c r="E51" s="84" t="e">
        <f>VLOOKUP(A51,CARTERA!$A$1:$A$6,1,0)</f>
        <v>#N/A</v>
      </c>
      <c r="F51" s="84" t="e">
        <f>VLOOKUP(A51,'GLOSAS X CONCILIAR'!$A$1:$A$7,1,0)</f>
        <v>#N/A</v>
      </c>
      <c r="G51" s="84" t="e">
        <f>VLOOKUP(A51,DEVOLUCIONES!$A$1:$A$24,1,0)</f>
        <v>#N/A</v>
      </c>
      <c r="H51" s="84" t="e">
        <f>VLOOKUP(A51,COMPENSACIONES!$A$1:$A$151,1,0)</f>
        <v>#N/A</v>
      </c>
      <c r="I51" s="87"/>
      <c r="J51" s="33"/>
      <c r="K51" s="33"/>
      <c r="L51" s="33">
        <v>65700</v>
      </c>
      <c r="M51" s="33"/>
      <c r="N51" s="33"/>
      <c r="O51" s="33"/>
      <c r="P51" s="33"/>
      <c r="Q51" s="3"/>
      <c r="R51" s="3"/>
      <c r="S51" s="3"/>
      <c r="T51" s="23">
        <f t="shared" si="0"/>
        <v>0</v>
      </c>
      <c r="U51" s="3"/>
    </row>
    <row r="52" spans="1:21" x14ac:dyDescent="0.25">
      <c r="A52" s="84" t="s">
        <v>56</v>
      </c>
      <c r="B52" s="85">
        <v>44643.45</v>
      </c>
      <c r="C52" s="86">
        <v>70280</v>
      </c>
      <c r="D52" s="86">
        <v>70280</v>
      </c>
      <c r="E52" s="84" t="e">
        <f>VLOOKUP(A52,CARTERA!$A$1:$A$6,1,0)</f>
        <v>#N/A</v>
      </c>
      <c r="F52" s="84" t="e">
        <f>VLOOKUP(A52,'GLOSAS X CONCILIAR'!$A$1:$A$7,1,0)</f>
        <v>#N/A</v>
      </c>
      <c r="G52" s="84" t="e">
        <f>VLOOKUP(A52,DEVOLUCIONES!$A$1:$A$24,1,0)</f>
        <v>#N/A</v>
      </c>
      <c r="H52" s="84" t="e">
        <f>VLOOKUP(A52,COMPENSACIONES!$A$1:$A$151,1,0)</f>
        <v>#N/A</v>
      </c>
      <c r="I52" s="87"/>
      <c r="J52" s="33"/>
      <c r="K52" s="33"/>
      <c r="L52" s="33">
        <v>70280</v>
      </c>
      <c r="M52" s="33"/>
      <c r="N52" s="33"/>
      <c r="O52" s="33"/>
      <c r="P52" s="33"/>
      <c r="Q52" s="3"/>
      <c r="R52" s="3"/>
      <c r="S52" s="3"/>
      <c r="T52" s="23">
        <f t="shared" si="0"/>
        <v>0</v>
      </c>
      <c r="U52" s="3"/>
    </row>
    <row r="53" spans="1:21" x14ac:dyDescent="0.25">
      <c r="A53" s="84" t="s">
        <v>57</v>
      </c>
      <c r="B53" s="85">
        <v>44649.146527777775</v>
      </c>
      <c r="C53" s="86">
        <v>556232</v>
      </c>
      <c r="D53" s="86">
        <v>556232</v>
      </c>
      <c r="E53" s="84" t="e">
        <f>VLOOKUP(A53,CARTERA!$A$1:$A$6,1,0)</f>
        <v>#N/A</v>
      </c>
      <c r="F53" s="84" t="e">
        <f>VLOOKUP(A53,'GLOSAS X CONCILIAR'!$A$1:$A$7,1,0)</f>
        <v>#N/A</v>
      </c>
      <c r="G53" s="84" t="e">
        <f>VLOOKUP(A53,DEVOLUCIONES!$A$1:$A$24,1,0)</f>
        <v>#N/A</v>
      </c>
      <c r="H53" s="84" t="e">
        <f>VLOOKUP(A53,COMPENSACIONES!$A$1:$A$151,1,0)</f>
        <v>#N/A</v>
      </c>
      <c r="I53" s="87"/>
      <c r="J53" s="33"/>
      <c r="K53" s="33"/>
      <c r="L53" s="33">
        <v>556232</v>
      </c>
      <c r="M53" s="33"/>
      <c r="N53" s="33"/>
      <c r="O53" s="33"/>
      <c r="P53" s="33"/>
      <c r="Q53" s="3"/>
      <c r="R53" s="3"/>
      <c r="S53" s="3"/>
      <c r="T53" s="23">
        <f t="shared" si="0"/>
        <v>0</v>
      </c>
      <c r="U53" s="3"/>
    </row>
    <row r="54" spans="1:21" x14ac:dyDescent="0.25">
      <c r="A54" s="84" t="s">
        <v>58</v>
      </c>
      <c r="B54" s="85">
        <v>44651.743055555555</v>
      </c>
      <c r="C54" s="86">
        <v>2004803</v>
      </c>
      <c r="D54" s="86">
        <v>2004803</v>
      </c>
      <c r="E54" s="84" t="e">
        <f>VLOOKUP(A54,CARTERA!$A$1:$A$6,1,0)</f>
        <v>#N/A</v>
      </c>
      <c r="F54" s="84" t="e">
        <f>VLOOKUP(A54,'GLOSAS X CONCILIAR'!$A$1:$A$7,1,0)</f>
        <v>#N/A</v>
      </c>
      <c r="G54" s="84" t="e">
        <f>VLOOKUP(A54,DEVOLUCIONES!$A$1:$A$24,1,0)</f>
        <v>#N/A</v>
      </c>
      <c r="H54" s="84" t="e">
        <f>VLOOKUP(A54,COMPENSACIONES!$A$1:$A$151,1,0)</f>
        <v>#N/A</v>
      </c>
      <c r="I54" s="87"/>
      <c r="J54" s="33"/>
      <c r="K54" s="33"/>
      <c r="L54" s="33">
        <v>2004803</v>
      </c>
      <c r="M54" s="33"/>
      <c r="N54" s="33"/>
      <c r="O54" s="33"/>
      <c r="P54" s="33"/>
      <c r="Q54" s="3"/>
      <c r="R54" s="3"/>
      <c r="S54" s="3"/>
      <c r="T54" s="23">
        <f t="shared" si="0"/>
        <v>0</v>
      </c>
      <c r="U54" s="3"/>
    </row>
    <row r="55" spans="1:21" x14ac:dyDescent="0.25">
      <c r="A55" s="84"/>
      <c r="B55" s="84"/>
      <c r="C55" s="88">
        <f>SUM(C2:C54)</f>
        <v>72265789</v>
      </c>
      <c r="D55" s="88">
        <f>SUM(D2:D54)</f>
        <v>71177502</v>
      </c>
      <c r="E55" s="84"/>
      <c r="F55" s="84"/>
      <c r="G55" s="84"/>
      <c r="H55" s="84"/>
      <c r="I55" s="88">
        <f>SUM(I2:I54)</f>
        <v>29183218</v>
      </c>
      <c r="J55" s="23">
        <f t="shared" ref="J55:O55" si="7">SUM(J2:J54)</f>
        <v>4909137</v>
      </c>
      <c r="K55" s="23">
        <f t="shared" si="7"/>
        <v>0</v>
      </c>
      <c r="L55" s="23">
        <f t="shared" si="7"/>
        <v>8184458</v>
      </c>
      <c r="M55" s="23">
        <f t="shared" si="7"/>
        <v>0</v>
      </c>
      <c r="N55" s="23">
        <f t="shared" si="7"/>
        <v>11757767</v>
      </c>
      <c r="O55" s="23">
        <f t="shared" si="7"/>
        <v>17142922</v>
      </c>
      <c r="P55" s="33"/>
      <c r="Q55" s="3"/>
      <c r="R55" s="3"/>
      <c r="S55" s="3"/>
      <c r="T55" s="23">
        <f>SUM(T2:T54)</f>
        <v>0</v>
      </c>
      <c r="U55" s="3"/>
    </row>
    <row r="56" spans="1:21" x14ac:dyDescent="0.25">
      <c r="I56" s="34"/>
      <c r="J56" s="34"/>
      <c r="K56" s="34"/>
      <c r="L56" s="34"/>
      <c r="M56" s="34"/>
      <c r="N56" s="34"/>
      <c r="O56" s="34"/>
      <c r="P56" s="34"/>
    </row>
    <row r="57" spans="1:21" x14ac:dyDescent="0.25">
      <c r="I57" s="34"/>
      <c r="J57" s="34"/>
      <c r="K57" s="34"/>
      <c r="L57" s="34"/>
      <c r="M57" s="34"/>
      <c r="N57" s="34"/>
      <c r="O57" s="34"/>
      <c r="P57" s="34"/>
    </row>
    <row r="58" spans="1:21" x14ac:dyDescent="0.25">
      <c r="I58" s="34"/>
      <c r="J58" s="34"/>
      <c r="K58" s="34"/>
      <c r="L58" s="34"/>
      <c r="M58" s="34"/>
      <c r="N58" s="34"/>
      <c r="O58" s="34"/>
      <c r="P58" s="34"/>
    </row>
    <row r="59" spans="1:21" x14ac:dyDescent="0.25">
      <c r="I59" s="34"/>
      <c r="J59" s="34"/>
      <c r="K59" s="34"/>
      <c r="L59" s="34"/>
      <c r="M59" s="34"/>
      <c r="N59" s="34"/>
      <c r="O59" s="34"/>
      <c r="P59" s="34"/>
    </row>
    <row r="60" spans="1:21" x14ac:dyDescent="0.25">
      <c r="I60" s="34"/>
      <c r="J60" s="34"/>
      <c r="K60" s="34"/>
      <c r="L60" s="34"/>
      <c r="M60" s="34"/>
      <c r="N60" s="34"/>
      <c r="O60" s="34"/>
      <c r="P60" s="34"/>
    </row>
    <row r="61" spans="1:21" x14ac:dyDescent="0.25">
      <c r="I61" s="34"/>
      <c r="J61" s="34"/>
      <c r="K61" s="34"/>
      <c r="L61" s="34"/>
      <c r="M61" s="34"/>
      <c r="N61" s="34"/>
      <c r="O61" s="34"/>
      <c r="P61" s="34"/>
    </row>
    <row r="62" spans="1:21" x14ac:dyDescent="0.25">
      <c r="I62" s="34"/>
      <c r="J62" s="34"/>
      <c r="K62" s="34"/>
      <c r="L62" s="34"/>
      <c r="M62" s="34"/>
      <c r="N62" s="34"/>
      <c r="O62" s="34"/>
      <c r="P62" s="34"/>
    </row>
    <row r="63" spans="1:21" x14ac:dyDescent="0.25">
      <c r="I63" s="34"/>
      <c r="J63" s="34"/>
      <c r="K63" s="34"/>
      <c r="L63" s="34"/>
      <c r="M63" s="34"/>
      <c r="N63" s="34"/>
      <c r="O63" s="34"/>
      <c r="P63" s="34"/>
    </row>
    <row r="64" spans="1:21" x14ac:dyDescent="0.25">
      <c r="I64" s="34"/>
      <c r="J64" s="34"/>
      <c r="K64" s="34"/>
      <c r="L64" s="34"/>
      <c r="M64" s="34"/>
      <c r="N64" s="34"/>
      <c r="O64" s="34"/>
      <c r="P64" s="34"/>
    </row>
    <row r="65" spans="9:16" x14ac:dyDescent="0.25">
      <c r="I65" s="34"/>
      <c r="J65" s="34"/>
      <c r="K65" s="34"/>
      <c r="L65" s="34"/>
      <c r="M65" s="34"/>
      <c r="N65" s="34"/>
      <c r="O65" s="34"/>
      <c r="P65" s="34"/>
    </row>
    <row r="66" spans="9:16" x14ac:dyDescent="0.25">
      <c r="I66" s="34"/>
      <c r="J66" s="34"/>
      <c r="K66" s="34"/>
      <c r="L66" s="34"/>
      <c r="M66" s="34"/>
      <c r="N66" s="34"/>
      <c r="O66" s="34"/>
      <c r="P66" s="34"/>
    </row>
    <row r="67" spans="9:16" x14ac:dyDescent="0.25">
      <c r="I67" s="34"/>
      <c r="J67" s="34"/>
      <c r="K67" s="34"/>
      <c r="L67" s="34"/>
      <c r="M67" s="34"/>
      <c r="N67" s="34"/>
      <c r="O67" s="34"/>
      <c r="P67" s="34"/>
    </row>
    <row r="68" spans="9:16" x14ac:dyDescent="0.25">
      <c r="I68" s="34"/>
      <c r="J68" s="34"/>
      <c r="K68" s="34"/>
      <c r="L68" s="34"/>
      <c r="M68" s="34"/>
      <c r="N68" s="34"/>
      <c r="O68" s="34"/>
      <c r="P68" s="34"/>
    </row>
    <row r="69" spans="9:16" x14ac:dyDescent="0.25">
      <c r="I69" s="34"/>
      <c r="J69" s="34"/>
      <c r="K69" s="34"/>
      <c r="L69" s="34"/>
      <c r="M69" s="34"/>
      <c r="N69" s="34"/>
      <c r="O69" s="34"/>
      <c r="P69" s="34"/>
    </row>
    <row r="70" spans="9:16" x14ac:dyDescent="0.25">
      <c r="I70" s="34"/>
      <c r="J70" s="34"/>
      <c r="K70" s="34"/>
      <c r="L70" s="34"/>
      <c r="M70" s="34"/>
      <c r="N70" s="34"/>
      <c r="O70" s="34"/>
      <c r="P70" s="34"/>
    </row>
    <row r="71" spans="9:16" x14ac:dyDescent="0.25">
      <c r="I71" s="34"/>
      <c r="J71" s="34"/>
      <c r="K71" s="34"/>
      <c r="L71" s="34"/>
      <c r="M71" s="34"/>
      <c r="N71" s="34"/>
      <c r="O71" s="34"/>
      <c r="P71" s="34"/>
    </row>
    <row r="72" spans="9:16" x14ac:dyDescent="0.25">
      <c r="I72" s="34"/>
      <c r="J72" s="34"/>
      <c r="K72" s="34"/>
      <c r="L72" s="34"/>
      <c r="M72" s="34"/>
      <c r="N72" s="34"/>
      <c r="O72" s="34"/>
      <c r="P72" s="34"/>
    </row>
    <row r="73" spans="9:16" x14ac:dyDescent="0.25">
      <c r="I73" s="34"/>
      <c r="J73" s="34"/>
      <c r="K73" s="34"/>
      <c r="L73" s="34"/>
      <c r="M73" s="34"/>
      <c r="N73" s="34"/>
      <c r="O73" s="34"/>
      <c r="P73" s="34"/>
    </row>
    <row r="74" spans="9:16" x14ac:dyDescent="0.25">
      <c r="I74" s="34"/>
      <c r="J74" s="34"/>
      <c r="K74" s="34"/>
      <c r="L74" s="34"/>
      <c r="M74" s="34"/>
      <c r="N74" s="34"/>
      <c r="O74" s="34"/>
      <c r="P74" s="34"/>
    </row>
    <row r="75" spans="9:16" x14ac:dyDescent="0.25">
      <c r="I75" s="34"/>
      <c r="J75" s="34"/>
      <c r="K75" s="34"/>
      <c r="L75" s="34"/>
      <c r="M75" s="34"/>
      <c r="N75" s="34"/>
      <c r="O75" s="34"/>
      <c r="P75" s="34"/>
    </row>
    <row r="76" spans="9:16" x14ac:dyDescent="0.25">
      <c r="I76" s="34"/>
      <c r="J76" s="34"/>
      <c r="K76" s="34"/>
      <c r="L76" s="34"/>
      <c r="M76" s="34"/>
      <c r="N76" s="34"/>
      <c r="O76" s="34"/>
      <c r="P76" s="34"/>
    </row>
    <row r="77" spans="9:16" x14ac:dyDescent="0.25">
      <c r="I77" s="34"/>
      <c r="J77" s="34"/>
      <c r="K77" s="34"/>
      <c r="L77" s="34"/>
      <c r="M77" s="34"/>
      <c r="N77" s="34"/>
      <c r="O77" s="34"/>
      <c r="P77" s="34"/>
    </row>
    <row r="78" spans="9:16" x14ac:dyDescent="0.25">
      <c r="I78" s="34"/>
      <c r="J78" s="34"/>
      <c r="K78" s="34"/>
      <c r="L78" s="34"/>
      <c r="M78" s="34"/>
      <c r="N78" s="34"/>
      <c r="O78" s="34"/>
      <c r="P78" s="34"/>
    </row>
    <row r="79" spans="9:16" x14ac:dyDescent="0.25">
      <c r="I79" s="34"/>
      <c r="J79" s="34"/>
      <c r="K79" s="34"/>
      <c r="L79" s="34"/>
      <c r="M79" s="34"/>
      <c r="N79" s="34"/>
      <c r="O79" s="34"/>
      <c r="P79" s="34"/>
    </row>
    <row r="80" spans="9:16" x14ac:dyDescent="0.25">
      <c r="I80" s="34"/>
      <c r="J80" s="34"/>
      <c r="K80" s="34"/>
      <c r="L80" s="34"/>
      <c r="M80" s="34"/>
      <c r="N80" s="34"/>
      <c r="O80" s="34"/>
      <c r="P80" s="34"/>
    </row>
    <row r="81" spans="9:16" x14ac:dyDescent="0.25">
      <c r="I81" s="34"/>
      <c r="J81" s="34"/>
      <c r="K81" s="34"/>
      <c r="L81" s="34"/>
      <c r="M81" s="34"/>
      <c r="N81" s="34"/>
      <c r="O81" s="34"/>
      <c r="P81" s="34"/>
    </row>
    <row r="82" spans="9:16" x14ac:dyDescent="0.25">
      <c r="I82" s="34"/>
      <c r="J82" s="34"/>
      <c r="K82" s="34"/>
      <c r="L82" s="34"/>
      <c r="M82" s="34"/>
      <c r="N82" s="34"/>
      <c r="O82" s="34"/>
      <c r="P82" s="34"/>
    </row>
    <row r="83" spans="9:16" x14ac:dyDescent="0.25">
      <c r="I83" s="34"/>
      <c r="J83" s="34"/>
      <c r="K83" s="34"/>
      <c r="L83" s="34"/>
      <c r="M83" s="34"/>
      <c r="N83" s="34"/>
      <c r="O83" s="34"/>
      <c r="P83" s="34"/>
    </row>
    <row r="84" spans="9:16" x14ac:dyDescent="0.25">
      <c r="I84" s="34"/>
      <c r="J84" s="34"/>
      <c r="K84" s="34"/>
      <c r="L84" s="34"/>
      <c r="M84" s="34"/>
      <c r="N84" s="34"/>
      <c r="O84" s="34"/>
      <c r="P84" s="34"/>
    </row>
    <row r="85" spans="9:16" x14ac:dyDescent="0.25">
      <c r="I85" s="34"/>
      <c r="J85" s="34"/>
      <c r="K85" s="34"/>
      <c r="L85" s="34"/>
      <c r="M85" s="34"/>
      <c r="N85" s="34"/>
      <c r="O85" s="34"/>
      <c r="P85" s="34"/>
    </row>
    <row r="86" spans="9:16" x14ac:dyDescent="0.25">
      <c r="I86" s="34"/>
      <c r="J86" s="34"/>
      <c r="K86" s="34"/>
      <c r="L86" s="34"/>
      <c r="M86" s="34"/>
      <c r="N86" s="34"/>
      <c r="O86" s="34"/>
      <c r="P86" s="34"/>
    </row>
    <row r="87" spans="9:16" x14ac:dyDescent="0.25">
      <c r="I87" s="34"/>
      <c r="J87" s="34"/>
      <c r="K87" s="34"/>
      <c r="L87" s="34"/>
      <c r="M87" s="34"/>
      <c r="N87" s="34"/>
      <c r="O87" s="34"/>
      <c r="P87" s="34"/>
    </row>
  </sheetData>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B803D-1D41-4D17-B48D-CAFC7804D7F1}">
  <dimension ref="A1:H27"/>
  <sheetViews>
    <sheetView workbookViewId="0">
      <selection activeCell="C32" sqref="C32"/>
    </sheetView>
  </sheetViews>
  <sheetFormatPr baseColWidth="10" defaultRowHeight="15" x14ac:dyDescent="0.25"/>
  <cols>
    <col min="2" max="2" width="24" customWidth="1"/>
    <col min="3" max="3" width="58.42578125" bestFit="1" customWidth="1"/>
  </cols>
  <sheetData>
    <row r="1" spans="1:8" ht="15.75" x14ac:dyDescent="0.25">
      <c r="A1" s="36"/>
      <c r="B1" s="37" t="s">
        <v>615</v>
      </c>
      <c r="C1" s="38" t="s">
        <v>639</v>
      </c>
      <c r="D1" s="38"/>
      <c r="E1" s="38"/>
      <c r="F1" s="38"/>
      <c r="G1" s="38"/>
      <c r="H1" s="39"/>
    </row>
    <row r="2" spans="1:8" x14ac:dyDescent="0.25">
      <c r="A2" s="36"/>
      <c r="B2" s="40"/>
      <c r="C2" s="40"/>
      <c r="D2" s="40"/>
      <c r="E2" s="40"/>
      <c r="F2" s="40"/>
      <c r="G2" s="40"/>
      <c r="H2" s="41"/>
    </row>
    <row r="3" spans="1:8" x14ac:dyDescent="0.25">
      <c r="A3" s="42"/>
      <c r="B3" s="95" t="s">
        <v>616</v>
      </c>
      <c r="C3" s="95"/>
      <c r="D3" s="43"/>
      <c r="E3" s="43"/>
      <c r="F3" s="43"/>
      <c r="G3" s="43"/>
      <c r="H3" s="44">
        <v>900226715</v>
      </c>
    </row>
    <row r="4" spans="1:8" x14ac:dyDescent="0.25">
      <c r="A4" s="42"/>
      <c r="B4" s="45"/>
      <c r="C4" s="45"/>
      <c r="D4" s="45"/>
      <c r="E4" s="45"/>
      <c r="F4" s="45"/>
      <c r="G4" s="45"/>
      <c r="H4" s="46"/>
    </row>
    <row r="5" spans="1:8" ht="15.75" x14ac:dyDescent="0.25">
      <c r="A5" s="42"/>
      <c r="B5" s="47" t="s">
        <v>617</v>
      </c>
      <c r="C5" s="48"/>
      <c r="D5" s="49">
        <v>2019</v>
      </c>
      <c r="E5" s="50">
        <v>2020</v>
      </c>
      <c r="F5" s="50">
        <v>2021</v>
      </c>
      <c r="G5" s="50">
        <v>2022</v>
      </c>
      <c r="H5" s="51" t="s">
        <v>618</v>
      </c>
    </row>
    <row r="6" spans="1:8" x14ac:dyDescent="0.25">
      <c r="A6" s="36"/>
      <c r="B6" s="40"/>
      <c r="C6" s="52"/>
      <c r="D6" s="52"/>
      <c r="E6" s="53"/>
      <c r="F6" s="53"/>
      <c r="G6" s="53"/>
      <c r="H6" s="54"/>
    </row>
    <row r="7" spans="1:8" ht="15.75" x14ac:dyDescent="0.25">
      <c r="A7" s="36" t="s">
        <v>619</v>
      </c>
      <c r="B7" s="96" t="s">
        <v>620</v>
      </c>
      <c r="C7" s="97"/>
      <c r="D7" s="55">
        <v>4235736</v>
      </c>
      <c r="E7" s="55">
        <v>6051090</v>
      </c>
      <c r="F7" s="55">
        <v>57929961</v>
      </c>
      <c r="G7" s="55">
        <v>2960715</v>
      </c>
      <c r="H7" s="56">
        <f>+D7+E7+F7+G7</f>
        <v>71177502</v>
      </c>
    </row>
    <row r="8" spans="1:8" ht="15.75" x14ac:dyDescent="0.25">
      <c r="A8" s="36"/>
      <c r="B8" s="40"/>
      <c r="C8" s="52"/>
      <c r="D8" s="57"/>
      <c r="E8" s="58"/>
      <c r="F8" s="58"/>
      <c r="G8" s="58"/>
      <c r="H8" s="58"/>
    </row>
    <row r="9" spans="1:8" x14ac:dyDescent="0.25">
      <c r="A9" s="36" t="s">
        <v>621</v>
      </c>
      <c r="B9" s="91" t="s">
        <v>622</v>
      </c>
      <c r="C9" s="92"/>
      <c r="D9" s="59">
        <v>4165202</v>
      </c>
      <c r="E9" s="60">
        <v>408800</v>
      </c>
      <c r="F9" s="60">
        <v>207415</v>
      </c>
      <c r="G9" s="60">
        <v>127720</v>
      </c>
      <c r="H9" s="60">
        <f>+D9+E9+F9+G9</f>
        <v>4909137</v>
      </c>
    </row>
    <row r="10" spans="1:8" x14ac:dyDescent="0.25">
      <c r="A10" s="36" t="s">
        <v>621</v>
      </c>
      <c r="B10" s="93" t="s">
        <v>623</v>
      </c>
      <c r="C10" s="94"/>
      <c r="D10" s="61"/>
      <c r="E10" s="54">
        <v>5231987</v>
      </c>
      <c r="F10" s="54">
        <v>189756</v>
      </c>
      <c r="G10" s="54">
        <v>2762715</v>
      </c>
      <c r="H10" s="54">
        <f>+D10+E10+F10+G10</f>
        <v>8184458</v>
      </c>
    </row>
    <row r="11" spans="1:8" x14ac:dyDescent="0.25">
      <c r="A11" s="36" t="s">
        <v>621</v>
      </c>
      <c r="B11" s="91" t="s">
        <v>624</v>
      </c>
      <c r="C11" s="92"/>
      <c r="D11" s="59"/>
      <c r="E11" s="60">
        <v>105300</v>
      </c>
      <c r="F11" s="60">
        <v>11652467</v>
      </c>
      <c r="G11" s="60"/>
      <c r="H11" s="60">
        <f>+D11+E11+F11+G11</f>
        <v>11757767</v>
      </c>
    </row>
    <row r="12" spans="1:8" x14ac:dyDescent="0.25">
      <c r="A12" s="36" t="s">
        <v>621</v>
      </c>
      <c r="B12" s="93" t="s">
        <v>625</v>
      </c>
      <c r="C12" s="94"/>
      <c r="D12" s="61"/>
      <c r="E12" s="54"/>
      <c r="F12" s="54"/>
      <c r="G12" s="54"/>
      <c r="H12" s="54">
        <v>0</v>
      </c>
    </row>
    <row r="13" spans="1:8" x14ac:dyDescent="0.25">
      <c r="A13" s="36" t="s">
        <v>621</v>
      </c>
      <c r="B13" s="91" t="s">
        <v>626</v>
      </c>
      <c r="C13" s="92"/>
      <c r="D13" s="59"/>
      <c r="E13" s="60"/>
      <c r="F13" s="60"/>
      <c r="G13" s="60"/>
      <c r="H13" s="60"/>
    </row>
    <row r="14" spans="1:8" x14ac:dyDescent="0.25">
      <c r="A14" s="36" t="s">
        <v>621</v>
      </c>
      <c r="B14" s="93" t="s">
        <v>627</v>
      </c>
      <c r="C14" s="94"/>
      <c r="D14" s="61">
        <v>70534</v>
      </c>
      <c r="E14" s="54">
        <v>305003</v>
      </c>
      <c r="F14" s="54">
        <v>16767385</v>
      </c>
      <c r="G14" s="54"/>
      <c r="H14" s="54">
        <f>+D14+E14+F14+G14</f>
        <v>17142922</v>
      </c>
    </row>
    <row r="15" spans="1:8" x14ac:dyDescent="0.25">
      <c r="A15" s="36" t="s">
        <v>621</v>
      </c>
      <c r="B15" s="91" t="s">
        <v>628</v>
      </c>
      <c r="C15" s="92"/>
      <c r="D15" s="59"/>
      <c r="E15" s="60"/>
      <c r="F15" s="60"/>
      <c r="G15" s="60"/>
      <c r="H15" s="60"/>
    </row>
    <row r="16" spans="1:8" x14ac:dyDescent="0.25">
      <c r="A16" s="36"/>
      <c r="B16" s="40"/>
      <c r="C16" s="52"/>
      <c r="D16" s="61"/>
      <c r="E16" s="54"/>
      <c r="F16" s="54"/>
      <c r="G16" s="54"/>
      <c r="H16" s="54"/>
    </row>
    <row r="17" spans="1:8" x14ac:dyDescent="0.25">
      <c r="A17" s="36" t="s">
        <v>619</v>
      </c>
      <c r="B17" s="62" t="s">
        <v>59</v>
      </c>
      <c r="C17" s="63"/>
      <c r="D17" s="64">
        <f>D7-SUM(D9:D15)</f>
        <v>0</v>
      </c>
      <c r="E17" s="64">
        <f>E7-SUM(E9:E15)</f>
        <v>0</v>
      </c>
      <c r="F17" s="64">
        <f>F7-SUM(F9:F15)</f>
        <v>29112938</v>
      </c>
      <c r="G17" s="64">
        <f>G7-SUM(G9:G15)</f>
        <v>70280</v>
      </c>
      <c r="H17" s="64">
        <f>H7-SUM(H9:H15)</f>
        <v>29183218</v>
      </c>
    </row>
    <row r="18" spans="1:8" x14ac:dyDescent="0.25">
      <c r="A18" s="36" t="s">
        <v>621</v>
      </c>
      <c r="B18" s="40" t="s">
        <v>629</v>
      </c>
      <c r="C18" s="52"/>
      <c r="D18" s="61"/>
      <c r="E18" s="54"/>
      <c r="F18" s="54"/>
      <c r="G18" s="54"/>
      <c r="H18" s="65"/>
    </row>
    <row r="19" spans="1:8" x14ac:dyDescent="0.25">
      <c r="A19" s="36" t="s">
        <v>621</v>
      </c>
      <c r="B19" s="40" t="s">
        <v>629</v>
      </c>
      <c r="C19" s="52"/>
      <c r="D19" s="61"/>
      <c r="E19" s="54"/>
      <c r="F19" s="54"/>
      <c r="G19" s="54"/>
      <c r="H19" s="66"/>
    </row>
    <row r="20" spans="1:8" x14ac:dyDescent="0.25">
      <c r="A20" s="67" t="s">
        <v>621</v>
      </c>
      <c r="B20" s="68" t="s">
        <v>630</v>
      </c>
      <c r="C20" s="52"/>
      <c r="D20" s="61"/>
      <c r="E20" s="54"/>
      <c r="F20" s="54"/>
      <c r="G20" s="54"/>
      <c r="H20" s="66"/>
    </row>
    <row r="21" spans="1:8" x14ac:dyDescent="0.25">
      <c r="A21" s="36" t="s">
        <v>619</v>
      </c>
      <c r="B21" s="69" t="s">
        <v>631</v>
      </c>
      <c r="C21" s="70"/>
      <c r="D21" s="71">
        <f>D17-D18-D19</f>
        <v>0</v>
      </c>
      <c r="E21" s="72">
        <f t="shared" ref="E21" si="0">E17-E18-E19</f>
        <v>0</v>
      </c>
      <c r="F21" s="72">
        <f>F17-F18-F19</f>
        <v>29112938</v>
      </c>
      <c r="G21" s="72">
        <f>G17-G18-G19</f>
        <v>70280</v>
      </c>
      <c r="H21" s="71">
        <f>H17-H18-H19-H20</f>
        <v>29183218</v>
      </c>
    </row>
    <row r="22" spans="1:8" x14ac:dyDescent="0.25">
      <c r="A22" s="36"/>
      <c r="B22" s="40"/>
      <c r="C22" s="52"/>
      <c r="D22" s="73"/>
      <c r="E22" s="66"/>
      <c r="F22" s="66"/>
      <c r="G22" s="66"/>
      <c r="H22" s="54"/>
    </row>
    <row r="23" spans="1:8" x14ac:dyDescent="0.25">
      <c r="A23" s="36" t="s">
        <v>621</v>
      </c>
      <c r="B23" s="93" t="s">
        <v>632</v>
      </c>
      <c r="C23" s="94"/>
      <c r="D23" s="74"/>
      <c r="E23" s="75"/>
      <c r="F23" s="75"/>
      <c r="G23" s="75"/>
      <c r="H23" s="75">
        <f>CARTERA!F12</f>
        <v>13716576</v>
      </c>
    </row>
    <row r="24" spans="1:8" ht="15.75" x14ac:dyDescent="0.25">
      <c r="A24" s="36"/>
      <c r="B24" s="40"/>
      <c r="C24" s="52"/>
      <c r="D24" s="57"/>
      <c r="E24" s="58"/>
      <c r="F24" s="58"/>
      <c r="G24" s="58"/>
      <c r="H24" s="58"/>
    </row>
    <row r="25" spans="1:8" ht="15.75" x14ac:dyDescent="0.25">
      <c r="A25" s="76" t="s">
        <v>619</v>
      </c>
      <c r="B25" s="77" t="s">
        <v>633</v>
      </c>
      <c r="C25" s="78" t="s">
        <v>640</v>
      </c>
      <c r="D25" s="78">
        <f t="shared" ref="D25" si="1">D21-D23</f>
        <v>0</v>
      </c>
      <c r="E25" s="79">
        <f>E21-E23</f>
        <v>0</v>
      </c>
      <c r="F25" s="79"/>
      <c r="G25" s="79"/>
      <c r="H25" s="79">
        <f>H21-H23</f>
        <v>15466642</v>
      </c>
    </row>
    <row r="26" spans="1:8" x14ac:dyDescent="0.25">
      <c r="A26" s="80"/>
      <c r="B26" s="62" t="s">
        <v>634</v>
      </c>
      <c r="C26" s="81" t="s">
        <v>635</v>
      </c>
      <c r="D26" s="81"/>
      <c r="E26" s="81"/>
      <c r="F26" s="81"/>
      <c r="G26" s="81"/>
      <c r="H26" s="81"/>
    </row>
    <row r="27" spans="1:8" x14ac:dyDescent="0.25">
      <c r="A27" s="82"/>
      <c r="B27" s="83"/>
      <c r="C27" s="83"/>
      <c r="D27" s="83"/>
      <c r="E27" s="83"/>
      <c r="F27" s="83"/>
      <c r="G27" s="83"/>
      <c r="H27" s="83"/>
    </row>
  </sheetData>
  <mergeCells count="10">
    <mergeCell ref="B13:C13"/>
    <mergeCell ref="B14:C14"/>
    <mergeCell ref="B15:C15"/>
    <mergeCell ref="B23:C23"/>
    <mergeCell ref="B3:C3"/>
    <mergeCell ref="B7:C7"/>
    <mergeCell ref="B9:C9"/>
    <mergeCell ref="B10:C10"/>
    <mergeCell ref="B11:C11"/>
    <mergeCell ref="B12:C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2F83-EE80-4942-94FD-86A2C2B00A92}">
  <dimension ref="A1:U24"/>
  <sheetViews>
    <sheetView workbookViewId="0">
      <selection sqref="A1:A1048576"/>
    </sheetView>
  </sheetViews>
  <sheetFormatPr baseColWidth="10" defaultRowHeight="15" x14ac:dyDescent="0.25"/>
  <sheetData>
    <row r="1" spans="1:21" x14ac:dyDescent="0.25">
      <c r="A1" t="s">
        <v>471</v>
      </c>
      <c r="B1" t="s">
        <v>465</v>
      </c>
      <c r="C1" t="s">
        <v>466</v>
      </c>
      <c r="D1" t="s">
        <v>467</v>
      </c>
      <c r="E1" t="s">
        <v>468</v>
      </c>
      <c r="F1" t="s">
        <v>469</v>
      </c>
      <c r="G1" t="s">
        <v>470</v>
      </c>
      <c r="H1" t="s">
        <v>472</v>
      </c>
      <c r="I1" t="s">
        <v>473</v>
      </c>
      <c r="J1" t="s">
        <v>474</v>
      </c>
      <c r="K1" t="s">
        <v>475</v>
      </c>
      <c r="L1" t="s">
        <v>476</v>
      </c>
      <c r="M1" t="s">
        <v>477</v>
      </c>
      <c r="N1" t="s">
        <v>478</v>
      </c>
      <c r="O1" t="s">
        <v>479</v>
      </c>
      <c r="P1" t="s">
        <v>480</v>
      </c>
      <c r="Q1" t="s">
        <v>481</v>
      </c>
      <c r="R1" t="s">
        <v>482</v>
      </c>
      <c r="S1" t="s">
        <v>483</v>
      </c>
      <c r="T1" t="s">
        <v>484</v>
      </c>
      <c r="U1" t="s">
        <v>485</v>
      </c>
    </row>
    <row r="2" spans="1:21" x14ac:dyDescent="0.25">
      <c r="A2" t="s">
        <v>12</v>
      </c>
      <c r="B2" t="s">
        <v>486</v>
      </c>
      <c r="C2" t="s">
        <v>487</v>
      </c>
      <c r="D2" t="s">
        <v>488</v>
      </c>
      <c r="E2" t="s">
        <v>489</v>
      </c>
      <c r="F2" t="s">
        <v>379</v>
      </c>
      <c r="G2" t="s">
        <v>490</v>
      </c>
      <c r="H2" t="s">
        <v>491</v>
      </c>
      <c r="I2" t="s">
        <v>492</v>
      </c>
      <c r="J2" t="s">
        <v>493</v>
      </c>
      <c r="K2" t="s">
        <v>455</v>
      </c>
      <c r="L2" t="s">
        <v>494</v>
      </c>
      <c r="M2" t="s">
        <v>495</v>
      </c>
      <c r="N2" t="s">
        <v>496</v>
      </c>
      <c r="O2" t="s">
        <v>497</v>
      </c>
      <c r="P2" t="s">
        <v>498</v>
      </c>
      <c r="Q2" t="s">
        <v>497</v>
      </c>
      <c r="R2" t="s">
        <v>499</v>
      </c>
      <c r="S2" t="s">
        <v>500</v>
      </c>
      <c r="T2" t="s">
        <v>492</v>
      </c>
      <c r="U2" t="s">
        <v>492</v>
      </c>
    </row>
    <row r="3" spans="1:21" x14ac:dyDescent="0.25">
      <c r="A3" t="s">
        <v>502</v>
      </c>
      <c r="B3" t="s">
        <v>501</v>
      </c>
      <c r="C3" t="s">
        <v>487</v>
      </c>
      <c r="D3" t="s">
        <v>488</v>
      </c>
      <c r="E3" t="s">
        <v>489</v>
      </c>
      <c r="F3" t="s">
        <v>379</v>
      </c>
      <c r="G3" t="s">
        <v>490</v>
      </c>
      <c r="H3" t="s">
        <v>503</v>
      </c>
      <c r="I3" t="s">
        <v>492</v>
      </c>
      <c r="J3" t="s">
        <v>504</v>
      </c>
      <c r="K3" t="s">
        <v>130</v>
      </c>
      <c r="L3" t="s">
        <v>494</v>
      </c>
      <c r="M3" t="s">
        <v>505</v>
      </c>
      <c r="N3" t="s">
        <v>506</v>
      </c>
      <c r="O3" t="s">
        <v>507</v>
      </c>
      <c r="P3" t="s">
        <v>508</v>
      </c>
      <c r="Q3" t="s">
        <v>507</v>
      </c>
      <c r="R3" t="s">
        <v>499</v>
      </c>
      <c r="S3" t="s">
        <v>500</v>
      </c>
      <c r="T3" t="s">
        <v>492</v>
      </c>
      <c r="U3" t="s">
        <v>492</v>
      </c>
    </row>
    <row r="4" spans="1:21" x14ac:dyDescent="0.25">
      <c r="A4" t="s">
        <v>510</v>
      </c>
      <c r="B4" t="s">
        <v>509</v>
      </c>
      <c r="C4" t="s">
        <v>487</v>
      </c>
      <c r="D4" t="s">
        <v>488</v>
      </c>
      <c r="E4" t="s">
        <v>489</v>
      </c>
      <c r="F4" t="s">
        <v>379</v>
      </c>
      <c r="G4" t="s">
        <v>490</v>
      </c>
      <c r="H4" t="s">
        <v>511</v>
      </c>
      <c r="I4" t="s">
        <v>512</v>
      </c>
      <c r="J4" t="s">
        <v>513</v>
      </c>
      <c r="K4" t="s">
        <v>130</v>
      </c>
      <c r="L4" t="s">
        <v>494</v>
      </c>
      <c r="M4" t="s">
        <v>505</v>
      </c>
      <c r="N4" t="s">
        <v>514</v>
      </c>
      <c r="O4" t="s">
        <v>515</v>
      </c>
      <c r="P4" t="s">
        <v>515</v>
      </c>
      <c r="Q4" t="s">
        <v>515</v>
      </c>
      <c r="R4" t="s">
        <v>499</v>
      </c>
      <c r="S4" t="s">
        <v>500</v>
      </c>
      <c r="T4" t="s">
        <v>492</v>
      </c>
      <c r="U4" t="s">
        <v>512</v>
      </c>
    </row>
    <row r="5" spans="1:21" x14ac:dyDescent="0.25">
      <c r="A5" t="s">
        <v>517</v>
      </c>
      <c r="B5" t="s">
        <v>516</v>
      </c>
      <c r="C5" t="s">
        <v>487</v>
      </c>
      <c r="D5" t="s">
        <v>488</v>
      </c>
      <c r="E5" t="s">
        <v>489</v>
      </c>
      <c r="F5" t="s">
        <v>379</v>
      </c>
      <c r="G5" t="s">
        <v>490</v>
      </c>
      <c r="H5" t="s">
        <v>511</v>
      </c>
      <c r="I5" t="s">
        <v>512</v>
      </c>
      <c r="J5" t="s">
        <v>518</v>
      </c>
      <c r="K5" t="s">
        <v>130</v>
      </c>
      <c r="L5" t="s">
        <v>494</v>
      </c>
      <c r="M5" t="s">
        <v>505</v>
      </c>
      <c r="N5" t="s">
        <v>514</v>
      </c>
      <c r="O5" t="s">
        <v>515</v>
      </c>
      <c r="P5" t="s">
        <v>515</v>
      </c>
      <c r="Q5" t="s">
        <v>515</v>
      </c>
      <c r="R5" t="s">
        <v>499</v>
      </c>
      <c r="S5" t="s">
        <v>500</v>
      </c>
      <c r="T5" t="s">
        <v>492</v>
      </c>
      <c r="U5" t="s">
        <v>512</v>
      </c>
    </row>
    <row r="6" spans="1:21" x14ac:dyDescent="0.25">
      <c r="A6" t="s">
        <v>520</v>
      </c>
      <c r="B6" t="s">
        <v>519</v>
      </c>
      <c r="C6" t="s">
        <v>487</v>
      </c>
      <c r="D6" t="s">
        <v>488</v>
      </c>
      <c r="E6" t="s">
        <v>489</v>
      </c>
      <c r="F6" t="s">
        <v>379</v>
      </c>
      <c r="G6" t="s">
        <v>490</v>
      </c>
      <c r="H6" t="s">
        <v>511</v>
      </c>
      <c r="I6" t="s">
        <v>521</v>
      </c>
      <c r="J6" t="s">
        <v>522</v>
      </c>
      <c r="K6" t="s">
        <v>130</v>
      </c>
      <c r="L6" t="s">
        <v>494</v>
      </c>
      <c r="M6" t="s">
        <v>505</v>
      </c>
      <c r="N6" t="s">
        <v>514</v>
      </c>
      <c r="O6" t="s">
        <v>515</v>
      </c>
      <c r="P6" t="s">
        <v>515</v>
      </c>
      <c r="Q6" t="s">
        <v>515</v>
      </c>
      <c r="R6" t="s">
        <v>499</v>
      </c>
      <c r="S6" t="s">
        <v>500</v>
      </c>
      <c r="T6" t="s">
        <v>492</v>
      </c>
      <c r="U6" t="s">
        <v>521</v>
      </c>
    </row>
    <row r="7" spans="1:21" x14ac:dyDescent="0.25">
      <c r="A7" t="s">
        <v>524</v>
      </c>
      <c r="B7" t="s">
        <v>523</v>
      </c>
      <c r="C7" t="s">
        <v>487</v>
      </c>
      <c r="D7" t="s">
        <v>488</v>
      </c>
      <c r="E7" t="s">
        <v>489</v>
      </c>
      <c r="F7" t="s">
        <v>379</v>
      </c>
      <c r="G7" t="s">
        <v>490</v>
      </c>
      <c r="H7" t="s">
        <v>511</v>
      </c>
      <c r="I7" t="s">
        <v>512</v>
      </c>
      <c r="J7" t="s">
        <v>525</v>
      </c>
      <c r="K7" t="s">
        <v>130</v>
      </c>
      <c r="L7" t="s">
        <v>494</v>
      </c>
      <c r="M7" t="s">
        <v>505</v>
      </c>
      <c r="N7" t="s">
        <v>514</v>
      </c>
      <c r="O7" t="s">
        <v>515</v>
      </c>
      <c r="P7" t="s">
        <v>515</v>
      </c>
      <c r="Q7" t="s">
        <v>515</v>
      </c>
      <c r="R7" t="s">
        <v>499</v>
      </c>
      <c r="S7" t="s">
        <v>500</v>
      </c>
      <c r="T7" t="s">
        <v>492</v>
      </c>
      <c r="U7" t="s">
        <v>512</v>
      </c>
    </row>
    <row r="8" spans="1:21" x14ac:dyDescent="0.25">
      <c r="A8" t="s">
        <v>527</v>
      </c>
      <c r="B8" t="s">
        <v>526</v>
      </c>
      <c r="C8" t="s">
        <v>487</v>
      </c>
      <c r="D8" t="s">
        <v>488</v>
      </c>
      <c r="E8" t="s">
        <v>489</v>
      </c>
      <c r="F8" t="s">
        <v>379</v>
      </c>
      <c r="G8" t="s">
        <v>490</v>
      </c>
      <c r="H8" t="s">
        <v>511</v>
      </c>
      <c r="I8" t="s">
        <v>521</v>
      </c>
      <c r="J8" t="s">
        <v>528</v>
      </c>
      <c r="K8" t="s">
        <v>130</v>
      </c>
      <c r="L8" t="s">
        <v>494</v>
      </c>
      <c r="M8" t="s">
        <v>505</v>
      </c>
      <c r="N8" t="s">
        <v>514</v>
      </c>
      <c r="O8" t="s">
        <v>515</v>
      </c>
      <c r="P8" t="s">
        <v>515</v>
      </c>
      <c r="Q8" t="s">
        <v>515</v>
      </c>
      <c r="R8" t="s">
        <v>499</v>
      </c>
      <c r="S8" t="s">
        <v>500</v>
      </c>
      <c r="T8" t="s">
        <v>492</v>
      </c>
      <c r="U8" t="s">
        <v>521</v>
      </c>
    </row>
    <row r="9" spans="1:21" x14ac:dyDescent="0.25">
      <c r="A9" t="s">
        <v>30</v>
      </c>
      <c r="B9" t="s">
        <v>529</v>
      </c>
      <c r="C9" t="s">
        <v>487</v>
      </c>
      <c r="D9" t="s">
        <v>488</v>
      </c>
      <c r="E9" t="s">
        <v>489</v>
      </c>
      <c r="F9" t="s">
        <v>379</v>
      </c>
      <c r="G9" t="s">
        <v>490</v>
      </c>
      <c r="H9" t="s">
        <v>530</v>
      </c>
      <c r="I9" t="s">
        <v>492</v>
      </c>
      <c r="J9" t="s">
        <v>531</v>
      </c>
      <c r="K9" t="s">
        <v>130</v>
      </c>
      <c r="L9" t="s">
        <v>494</v>
      </c>
      <c r="M9" t="s">
        <v>505</v>
      </c>
      <c r="N9" t="s">
        <v>532</v>
      </c>
      <c r="O9" t="s">
        <v>533</v>
      </c>
      <c r="P9" t="s">
        <v>534</v>
      </c>
      <c r="Q9" t="s">
        <v>533</v>
      </c>
      <c r="R9" t="s">
        <v>499</v>
      </c>
      <c r="S9" t="s">
        <v>500</v>
      </c>
      <c r="T9" t="s">
        <v>492</v>
      </c>
      <c r="U9" t="s">
        <v>492</v>
      </c>
    </row>
    <row r="10" spans="1:21" x14ac:dyDescent="0.25">
      <c r="A10" t="s">
        <v>27</v>
      </c>
      <c r="B10" t="s">
        <v>535</v>
      </c>
      <c r="C10" t="s">
        <v>487</v>
      </c>
      <c r="D10" t="s">
        <v>488</v>
      </c>
      <c r="E10" t="s">
        <v>489</v>
      </c>
      <c r="F10" t="s">
        <v>379</v>
      </c>
      <c r="G10" t="s">
        <v>490</v>
      </c>
      <c r="H10" t="s">
        <v>536</v>
      </c>
      <c r="I10" t="s">
        <v>492</v>
      </c>
      <c r="J10" t="s">
        <v>537</v>
      </c>
      <c r="K10" t="s">
        <v>130</v>
      </c>
      <c r="L10" t="s">
        <v>494</v>
      </c>
      <c r="M10" t="s">
        <v>505</v>
      </c>
      <c r="N10" t="s">
        <v>532</v>
      </c>
      <c r="O10" t="s">
        <v>533</v>
      </c>
      <c r="P10" t="s">
        <v>534</v>
      </c>
      <c r="Q10" t="s">
        <v>533</v>
      </c>
      <c r="R10" t="s">
        <v>499</v>
      </c>
      <c r="S10" t="s">
        <v>500</v>
      </c>
      <c r="T10" t="s">
        <v>492</v>
      </c>
      <c r="U10" t="s">
        <v>492</v>
      </c>
    </row>
    <row r="11" spans="1:21" x14ac:dyDescent="0.25">
      <c r="A11" t="s">
        <v>28</v>
      </c>
      <c r="B11" t="s">
        <v>538</v>
      </c>
      <c r="C11" t="s">
        <v>487</v>
      </c>
      <c r="D11" t="s">
        <v>488</v>
      </c>
      <c r="E11" t="s">
        <v>489</v>
      </c>
      <c r="F11" t="s">
        <v>379</v>
      </c>
      <c r="G11" t="s">
        <v>490</v>
      </c>
      <c r="H11" t="s">
        <v>530</v>
      </c>
      <c r="I11" t="s">
        <v>492</v>
      </c>
      <c r="J11" t="s">
        <v>539</v>
      </c>
      <c r="K11" t="s">
        <v>130</v>
      </c>
      <c r="L11" t="s">
        <v>494</v>
      </c>
      <c r="M11" t="s">
        <v>505</v>
      </c>
      <c r="N11" t="s">
        <v>532</v>
      </c>
      <c r="O11" t="s">
        <v>533</v>
      </c>
      <c r="P11" t="s">
        <v>534</v>
      </c>
      <c r="Q11" t="s">
        <v>533</v>
      </c>
      <c r="R11" t="s">
        <v>499</v>
      </c>
      <c r="S11" t="s">
        <v>500</v>
      </c>
      <c r="T11" t="s">
        <v>492</v>
      </c>
      <c r="U11" t="s">
        <v>492</v>
      </c>
    </row>
    <row r="12" spans="1:21" x14ac:dyDescent="0.25">
      <c r="A12" t="s">
        <v>42</v>
      </c>
      <c r="B12" t="s">
        <v>540</v>
      </c>
      <c r="C12" t="s">
        <v>487</v>
      </c>
      <c r="D12" t="s">
        <v>488</v>
      </c>
      <c r="E12" t="s">
        <v>489</v>
      </c>
      <c r="F12" t="s">
        <v>379</v>
      </c>
      <c r="G12" t="s">
        <v>490</v>
      </c>
      <c r="H12" t="s">
        <v>541</v>
      </c>
      <c r="I12" t="s">
        <v>492</v>
      </c>
      <c r="J12" t="s">
        <v>542</v>
      </c>
      <c r="K12" t="s">
        <v>344</v>
      </c>
      <c r="L12" t="s">
        <v>494</v>
      </c>
      <c r="M12" t="s">
        <v>543</v>
      </c>
      <c r="N12" t="s">
        <v>544</v>
      </c>
      <c r="O12" t="s">
        <v>545</v>
      </c>
      <c r="P12" t="s">
        <v>546</v>
      </c>
      <c r="Q12" t="s">
        <v>545</v>
      </c>
      <c r="R12" t="s">
        <v>499</v>
      </c>
      <c r="S12" t="s">
        <v>500</v>
      </c>
      <c r="T12" t="s">
        <v>492</v>
      </c>
      <c r="U12" t="s">
        <v>492</v>
      </c>
    </row>
    <row r="13" spans="1:21" x14ac:dyDescent="0.25">
      <c r="A13" t="s">
        <v>548</v>
      </c>
      <c r="B13" t="s">
        <v>547</v>
      </c>
      <c r="C13" t="s">
        <v>487</v>
      </c>
      <c r="D13" t="s">
        <v>488</v>
      </c>
      <c r="E13" t="s">
        <v>489</v>
      </c>
      <c r="F13" t="s">
        <v>379</v>
      </c>
      <c r="G13" t="s">
        <v>490</v>
      </c>
      <c r="H13" t="s">
        <v>549</v>
      </c>
      <c r="I13" t="s">
        <v>492</v>
      </c>
      <c r="J13" t="s">
        <v>550</v>
      </c>
      <c r="K13" t="s">
        <v>455</v>
      </c>
      <c r="L13" t="s">
        <v>494</v>
      </c>
      <c r="M13" t="s">
        <v>505</v>
      </c>
      <c r="N13" t="s">
        <v>551</v>
      </c>
      <c r="O13" t="s">
        <v>552</v>
      </c>
      <c r="P13" t="s">
        <v>553</v>
      </c>
      <c r="Q13" t="s">
        <v>552</v>
      </c>
      <c r="R13" t="s">
        <v>499</v>
      </c>
      <c r="S13" t="s">
        <v>500</v>
      </c>
      <c r="T13" t="s">
        <v>492</v>
      </c>
      <c r="U13" t="s">
        <v>492</v>
      </c>
    </row>
    <row r="14" spans="1:21" x14ac:dyDescent="0.25">
      <c r="A14" t="s">
        <v>555</v>
      </c>
      <c r="B14" t="s">
        <v>554</v>
      </c>
      <c r="C14" t="s">
        <v>487</v>
      </c>
      <c r="D14" t="s">
        <v>488</v>
      </c>
      <c r="E14" t="s">
        <v>489</v>
      </c>
      <c r="F14" t="s">
        <v>379</v>
      </c>
      <c r="G14" t="s">
        <v>490</v>
      </c>
      <c r="H14" t="s">
        <v>556</v>
      </c>
      <c r="I14" t="s">
        <v>512</v>
      </c>
      <c r="J14" t="s">
        <v>557</v>
      </c>
      <c r="K14" t="s">
        <v>558</v>
      </c>
      <c r="L14" t="s">
        <v>494</v>
      </c>
      <c r="M14" t="s">
        <v>505</v>
      </c>
      <c r="N14" t="s">
        <v>559</v>
      </c>
      <c r="O14" t="s">
        <v>560</v>
      </c>
      <c r="P14" t="s">
        <v>560</v>
      </c>
      <c r="Q14" t="s">
        <v>560</v>
      </c>
      <c r="R14" t="s">
        <v>561</v>
      </c>
      <c r="S14" t="s">
        <v>562</v>
      </c>
      <c r="T14" t="s">
        <v>492</v>
      </c>
      <c r="U14" t="s">
        <v>512</v>
      </c>
    </row>
    <row r="15" spans="1:21" x14ac:dyDescent="0.25">
      <c r="A15" t="s">
        <v>44</v>
      </c>
      <c r="B15" t="s">
        <v>563</v>
      </c>
      <c r="C15" t="s">
        <v>487</v>
      </c>
      <c r="D15" t="s">
        <v>488</v>
      </c>
      <c r="E15" t="s">
        <v>489</v>
      </c>
      <c r="F15" t="s">
        <v>379</v>
      </c>
      <c r="G15" t="s">
        <v>490</v>
      </c>
      <c r="H15" t="s">
        <v>564</v>
      </c>
      <c r="I15" t="s">
        <v>492</v>
      </c>
      <c r="J15" t="s">
        <v>565</v>
      </c>
      <c r="K15" t="s">
        <v>335</v>
      </c>
      <c r="L15" t="s">
        <v>494</v>
      </c>
      <c r="M15" t="s">
        <v>566</v>
      </c>
      <c r="N15" t="s">
        <v>567</v>
      </c>
      <c r="O15" t="s">
        <v>568</v>
      </c>
      <c r="P15" t="s">
        <v>569</v>
      </c>
      <c r="Q15" t="s">
        <v>568</v>
      </c>
      <c r="R15" t="s">
        <v>499</v>
      </c>
      <c r="S15" t="s">
        <v>500</v>
      </c>
      <c r="T15" t="s">
        <v>492</v>
      </c>
      <c r="U15" t="s">
        <v>492</v>
      </c>
    </row>
    <row r="16" spans="1:21" x14ac:dyDescent="0.25">
      <c r="A16" t="s">
        <v>16</v>
      </c>
      <c r="B16" t="s">
        <v>570</v>
      </c>
      <c r="C16" t="s">
        <v>487</v>
      </c>
      <c r="D16" t="s">
        <v>488</v>
      </c>
      <c r="E16" t="s">
        <v>489</v>
      </c>
      <c r="F16" t="s">
        <v>379</v>
      </c>
      <c r="G16" t="s">
        <v>490</v>
      </c>
      <c r="H16" t="s">
        <v>571</v>
      </c>
      <c r="I16" t="s">
        <v>492</v>
      </c>
      <c r="J16" t="s">
        <v>572</v>
      </c>
      <c r="K16" t="s">
        <v>379</v>
      </c>
      <c r="L16" t="s">
        <v>494</v>
      </c>
      <c r="M16" t="s">
        <v>505</v>
      </c>
      <c r="N16" t="s">
        <v>573</v>
      </c>
      <c r="O16" t="s">
        <v>574</v>
      </c>
      <c r="P16" t="s">
        <v>575</v>
      </c>
      <c r="Q16" t="s">
        <v>574</v>
      </c>
      <c r="R16" t="s">
        <v>576</v>
      </c>
      <c r="S16" t="s">
        <v>577</v>
      </c>
      <c r="T16" t="s">
        <v>492</v>
      </c>
      <c r="U16" t="s">
        <v>492</v>
      </c>
    </row>
    <row r="17" spans="1:21" x14ac:dyDescent="0.25">
      <c r="A17" t="s">
        <v>17</v>
      </c>
      <c r="B17" t="s">
        <v>578</v>
      </c>
      <c r="C17" t="s">
        <v>487</v>
      </c>
      <c r="D17" t="s">
        <v>488</v>
      </c>
      <c r="E17" t="s">
        <v>489</v>
      </c>
      <c r="F17" t="s">
        <v>379</v>
      </c>
      <c r="G17" t="s">
        <v>490</v>
      </c>
      <c r="H17" t="s">
        <v>579</v>
      </c>
      <c r="I17" t="s">
        <v>492</v>
      </c>
      <c r="J17" t="s">
        <v>580</v>
      </c>
      <c r="K17" t="s">
        <v>379</v>
      </c>
      <c r="L17" t="s">
        <v>494</v>
      </c>
      <c r="M17" t="s">
        <v>505</v>
      </c>
      <c r="N17" t="s">
        <v>573</v>
      </c>
      <c r="O17" t="s">
        <v>574</v>
      </c>
      <c r="P17" t="s">
        <v>574</v>
      </c>
      <c r="Q17" t="s">
        <v>574</v>
      </c>
      <c r="R17" t="s">
        <v>576</v>
      </c>
      <c r="S17" t="s">
        <v>577</v>
      </c>
      <c r="T17" t="s">
        <v>492</v>
      </c>
      <c r="U17" t="s">
        <v>492</v>
      </c>
    </row>
    <row r="18" spans="1:21" x14ac:dyDescent="0.25">
      <c r="A18" t="s">
        <v>18</v>
      </c>
      <c r="B18" t="s">
        <v>581</v>
      </c>
      <c r="C18" t="s">
        <v>487</v>
      </c>
      <c r="D18" t="s">
        <v>488</v>
      </c>
      <c r="E18" t="s">
        <v>489</v>
      </c>
      <c r="F18" t="s">
        <v>379</v>
      </c>
      <c r="G18" t="s">
        <v>490</v>
      </c>
      <c r="H18" t="s">
        <v>582</v>
      </c>
      <c r="I18" t="s">
        <v>492</v>
      </c>
      <c r="J18" t="s">
        <v>583</v>
      </c>
      <c r="K18" t="s">
        <v>584</v>
      </c>
      <c r="L18" t="s">
        <v>494</v>
      </c>
      <c r="M18" t="s">
        <v>505</v>
      </c>
      <c r="N18" t="s">
        <v>585</v>
      </c>
      <c r="O18" t="s">
        <v>586</v>
      </c>
      <c r="P18" t="s">
        <v>586</v>
      </c>
      <c r="Q18" t="s">
        <v>586</v>
      </c>
      <c r="R18" t="s">
        <v>499</v>
      </c>
      <c r="S18" t="s">
        <v>500</v>
      </c>
      <c r="T18" t="s">
        <v>492</v>
      </c>
      <c r="U18" t="s">
        <v>492</v>
      </c>
    </row>
    <row r="19" spans="1:21" x14ac:dyDescent="0.25">
      <c r="A19" t="s">
        <v>588</v>
      </c>
      <c r="B19" t="s">
        <v>587</v>
      </c>
      <c r="C19" t="s">
        <v>487</v>
      </c>
      <c r="D19" t="s">
        <v>488</v>
      </c>
      <c r="E19" t="s">
        <v>489</v>
      </c>
      <c r="F19" t="s">
        <v>379</v>
      </c>
      <c r="G19" t="s">
        <v>490</v>
      </c>
      <c r="H19" t="s">
        <v>589</v>
      </c>
      <c r="I19" t="s">
        <v>492</v>
      </c>
      <c r="J19" t="s">
        <v>550</v>
      </c>
      <c r="K19" t="s">
        <v>139</v>
      </c>
      <c r="L19" t="s">
        <v>494</v>
      </c>
      <c r="M19" t="s">
        <v>505</v>
      </c>
      <c r="N19" t="s">
        <v>590</v>
      </c>
      <c r="O19" t="s">
        <v>591</v>
      </c>
      <c r="P19" t="s">
        <v>553</v>
      </c>
      <c r="Q19" t="s">
        <v>591</v>
      </c>
      <c r="R19" t="s">
        <v>499</v>
      </c>
      <c r="S19" t="s">
        <v>500</v>
      </c>
      <c r="T19" t="s">
        <v>492</v>
      </c>
      <c r="U19" t="s">
        <v>492</v>
      </c>
    </row>
    <row r="20" spans="1:21" x14ac:dyDescent="0.25">
      <c r="A20" t="s">
        <v>555</v>
      </c>
      <c r="B20" t="s">
        <v>592</v>
      </c>
      <c r="C20" t="s">
        <v>487</v>
      </c>
      <c r="D20" t="s">
        <v>488</v>
      </c>
      <c r="E20" t="s">
        <v>489</v>
      </c>
      <c r="F20" t="s">
        <v>379</v>
      </c>
      <c r="G20" t="s">
        <v>490</v>
      </c>
      <c r="H20" t="s">
        <v>593</v>
      </c>
      <c r="I20" t="s">
        <v>492</v>
      </c>
      <c r="J20" t="s">
        <v>557</v>
      </c>
      <c r="K20" t="s">
        <v>139</v>
      </c>
      <c r="L20" t="s">
        <v>494</v>
      </c>
      <c r="M20" t="s">
        <v>505</v>
      </c>
      <c r="N20" t="s">
        <v>590</v>
      </c>
      <c r="O20" t="s">
        <v>591</v>
      </c>
      <c r="P20" t="s">
        <v>553</v>
      </c>
      <c r="Q20" t="s">
        <v>591</v>
      </c>
      <c r="R20" t="s">
        <v>499</v>
      </c>
      <c r="S20" t="s">
        <v>500</v>
      </c>
      <c r="T20" t="s">
        <v>492</v>
      </c>
      <c r="U20" t="s">
        <v>492</v>
      </c>
    </row>
    <row r="21" spans="1:21" x14ac:dyDescent="0.25">
      <c r="A21" t="s">
        <v>595</v>
      </c>
      <c r="B21" t="s">
        <v>594</v>
      </c>
      <c r="C21" t="s">
        <v>487</v>
      </c>
      <c r="D21" t="s">
        <v>488</v>
      </c>
      <c r="E21" t="s">
        <v>489</v>
      </c>
      <c r="F21" t="s">
        <v>379</v>
      </c>
      <c r="G21" t="s">
        <v>490</v>
      </c>
      <c r="H21" t="s">
        <v>596</v>
      </c>
      <c r="I21" t="s">
        <v>492</v>
      </c>
      <c r="J21" t="s">
        <v>597</v>
      </c>
      <c r="K21" t="s">
        <v>335</v>
      </c>
      <c r="L21" t="s">
        <v>494</v>
      </c>
      <c r="M21" t="s">
        <v>505</v>
      </c>
      <c r="N21" t="s">
        <v>598</v>
      </c>
      <c r="O21" t="s">
        <v>599</v>
      </c>
      <c r="P21" t="s">
        <v>599</v>
      </c>
      <c r="Q21" t="s">
        <v>599</v>
      </c>
      <c r="R21" t="s">
        <v>499</v>
      </c>
      <c r="S21" t="s">
        <v>500</v>
      </c>
      <c r="T21" t="s">
        <v>492</v>
      </c>
      <c r="U21" t="s">
        <v>492</v>
      </c>
    </row>
    <row r="22" spans="1:21" x14ac:dyDescent="0.25">
      <c r="A22" t="s">
        <v>37</v>
      </c>
      <c r="B22" t="s">
        <v>600</v>
      </c>
      <c r="C22" t="s">
        <v>487</v>
      </c>
      <c r="D22" t="s">
        <v>488</v>
      </c>
      <c r="E22" t="s">
        <v>489</v>
      </c>
      <c r="F22" t="s">
        <v>379</v>
      </c>
      <c r="G22" t="s">
        <v>490</v>
      </c>
      <c r="H22" t="s">
        <v>601</v>
      </c>
      <c r="I22" t="s">
        <v>492</v>
      </c>
      <c r="J22" t="s">
        <v>565</v>
      </c>
      <c r="K22" t="s">
        <v>379</v>
      </c>
      <c r="L22" t="s">
        <v>494</v>
      </c>
      <c r="M22" t="s">
        <v>505</v>
      </c>
      <c r="N22" t="s">
        <v>602</v>
      </c>
      <c r="O22" t="s">
        <v>603</v>
      </c>
      <c r="P22" t="s">
        <v>603</v>
      </c>
      <c r="Q22" t="s">
        <v>603</v>
      </c>
      <c r="R22" t="s">
        <v>604</v>
      </c>
      <c r="S22" t="s">
        <v>605</v>
      </c>
      <c r="T22" t="s">
        <v>492</v>
      </c>
      <c r="U22" t="s">
        <v>492</v>
      </c>
    </row>
    <row r="23" spans="1:21" x14ac:dyDescent="0.25">
      <c r="A23" t="s">
        <v>607</v>
      </c>
      <c r="B23" t="s">
        <v>606</v>
      </c>
      <c r="C23" t="s">
        <v>487</v>
      </c>
      <c r="D23" t="s">
        <v>488</v>
      </c>
      <c r="E23" t="s">
        <v>489</v>
      </c>
      <c r="F23" t="s">
        <v>379</v>
      </c>
      <c r="G23" t="s">
        <v>490</v>
      </c>
      <c r="H23" t="s">
        <v>608</v>
      </c>
      <c r="I23" t="s">
        <v>492</v>
      </c>
      <c r="J23" t="s">
        <v>609</v>
      </c>
      <c r="K23" t="s">
        <v>379</v>
      </c>
      <c r="L23" t="s">
        <v>494</v>
      </c>
      <c r="M23" t="s">
        <v>505</v>
      </c>
      <c r="N23" t="s">
        <v>602</v>
      </c>
      <c r="O23" t="s">
        <v>610</v>
      </c>
      <c r="P23" t="s">
        <v>610</v>
      </c>
      <c r="Q23" t="s">
        <v>610</v>
      </c>
      <c r="R23" t="s">
        <v>499</v>
      </c>
      <c r="S23" t="s">
        <v>500</v>
      </c>
      <c r="T23" t="s">
        <v>492</v>
      </c>
      <c r="U23" t="s">
        <v>492</v>
      </c>
    </row>
    <row r="24" spans="1:21" x14ac:dyDescent="0.25">
      <c r="A24" t="s">
        <v>612</v>
      </c>
      <c r="B24" t="s">
        <v>611</v>
      </c>
      <c r="C24" t="s">
        <v>487</v>
      </c>
      <c r="D24" t="s">
        <v>488</v>
      </c>
      <c r="E24" t="s">
        <v>489</v>
      </c>
      <c r="F24" t="s">
        <v>379</v>
      </c>
      <c r="G24" t="s">
        <v>490</v>
      </c>
      <c r="H24" t="s">
        <v>613</v>
      </c>
      <c r="I24" t="s">
        <v>492</v>
      </c>
      <c r="J24" t="s">
        <v>614</v>
      </c>
      <c r="K24" t="s">
        <v>379</v>
      </c>
      <c r="L24" t="s">
        <v>494</v>
      </c>
      <c r="M24" t="s">
        <v>505</v>
      </c>
      <c r="N24" t="s">
        <v>602</v>
      </c>
      <c r="O24" t="s">
        <v>610</v>
      </c>
      <c r="P24" t="s">
        <v>610</v>
      </c>
      <c r="Q24" t="s">
        <v>610</v>
      </c>
      <c r="R24" t="s">
        <v>499</v>
      </c>
      <c r="S24" t="s">
        <v>500</v>
      </c>
      <c r="T24" t="s">
        <v>492</v>
      </c>
      <c r="U24" t="s">
        <v>492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54460-A77C-4155-992D-47D78CB5E54B}">
  <dimension ref="A1:M151"/>
  <sheetViews>
    <sheetView workbookViewId="0">
      <selection activeCell="C17" sqref="C17"/>
    </sheetView>
  </sheetViews>
  <sheetFormatPr baseColWidth="10" defaultRowHeight="12.75" outlineLevelRow="3" x14ac:dyDescent="0.2"/>
  <cols>
    <col min="1" max="1" width="20" style="35" bestFit="1" customWidth="1"/>
    <col min="2" max="2" width="6.85546875" style="35" bestFit="1" customWidth="1"/>
    <col min="3" max="3" width="12.7109375" style="35" bestFit="1" customWidth="1"/>
    <col min="4" max="4" width="15.140625" style="35" bestFit="1" customWidth="1"/>
    <col min="5" max="5" width="18.5703125" style="35" bestFit="1" customWidth="1"/>
    <col min="6" max="6" width="21.5703125" style="35" bestFit="1" customWidth="1"/>
    <col min="7" max="7" width="22.5703125" style="35" bestFit="1" customWidth="1"/>
    <col min="8" max="8" width="18.140625" style="35" bestFit="1" customWidth="1"/>
    <col min="9" max="9" width="17" style="35" bestFit="1" customWidth="1"/>
    <col min="10" max="10" width="45.7109375" style="35" bestFit="1" customWidth="1"/>
    <col min="11" max="11" width="17" style="35" bestFit="1" customWidth="1"/>
    <col min="12" max="12" width="25.85546875" style="35" bestFit="1" customWidth="1"/>
    <col min="13" max="13" width="17.140625" style="35" bestFit="1" customWidth="1"/>
    <col min="14" max="16384" width="11.42578125" style="35"/>
  </cols>
  <sheetData>
    <row r="1" spans="1:13" ht="15" x14ac:dyDescent="0.25">
      <c r="A1" s="24" t="s">
        <v>87</v>
      </c>
      <c r="B1" s="24" t="s">
        <v>83</v>
      </c>
      <c r="C1" s="24" t="s">
        <v>84</v>
      </c>
      <c r="D1" s="24" t="s">
        <v>85</v>
      </c>
      <c r="E1" s="24" t="s">
        <v>86</v>
      </c>
      <c r="F1" s="24" t="s">
        <v>88</v>
      </c>
      <c r="G1" s="24" t="s">
        <v>89</v>
      </c>
      <c r="H1" s="24" t="s">
        <v>90</v>
      </c>
      <c r="I1" s="24" t="s">
        <v>91</v>
      </c>
      <c r="J1" s="24" t="s">
        <v>92</v>
      </c>
      <c r="K1" s="24" t="s">
        <v>93</v>
      </c>
      <c r="L1" s="24" t="s">
        <v>94</v>
      </c>
      <c r="M1" s="24" t="s">
        <v>95</v>
      </c>
    </row>
    <row r="2" spans="1:13" ht="15" outlineLevel="3" x14ac:dyDescent="0.25">
      <c r="A2" t="s">
        <v>144</v>
      </c>
      <c r="B2" t="s">
        <v>96</v>
      </c>
      <c r="C2" t="s">
        <v>145</v>
      </c>
      <c r="D2" t="s">
        <v>111</v>
      </c>
      <c r="E2" s="26">
        <v>43973</v>
      </c>
      <c r="F2" s="27">
        <v>141067</v>
      </c>
      <c r="G2" t="s">
        <v>146</v>
      </c>
      <c r="H2" t="s">
        <v>134</v>
      </c>
      <c r="I2" t="s">
        <v>145</v>
      </c>
      <c r="J2" t="s">
        <v>147</v>
      </c>
      <c r="K2" t="s">
        <v>148</v>
      </c>
      <c r="L2" s="27">
        <v>12</v>
      </c>
      <c r="M2" s="26">
        <v>43973</v>
      </c>
    </row>
    <row r="3" spans="1:13" ht="15" outlineLevel="3" x14ac:dyDescent="0.25">
      <c r="A3" t="s">
        <v>144</v>
      </c>
      <c r="B3" t="s">
        <v>96</v>
      </c>
      <c r="C3" t="s">
        <v>149</v>
      </c>
      <c r="D3" t="s">
        <v>111</v>
      </c>
      <c r="E3" s="26">
        <v>43823</v>
      </c>
      <c r="F3" s="27">
        <v>-141067</v>
      </c>
      <c r="G3" t="s">
        <v>150</v>
      </c>
      <c r="H3" t="s">
        <v>100</v>
      </c>
      <c r="I3" t="s">
        <v>145</v>
      </c>
      <c r="J3" t="s">
        <v>151</v>
      </c>
      <c r="K3" t="s">
        <v>148</v>
      </c>
      <c r="L3" s="27">
        <v>60</v>
      </c>
      <c r="M3" s="26">
        <v>43865</v>
      </c>
    </row>
    <row r="4" spans="1:13" ht="15" outlineLevel="3" x14ac:dyDescent="0.25">
      <c r="A4" t="s">
        <v>152</v>
      </c>
      <c r="B4" t="s">
        <v>96</v>
      </c>
      <c r="C4" t="s">
        <v>153</v>
      </c>
      <c r="D4" t="s">
        <v>106</v>
      </c>
      <c r="E4" s="26">
        <v>44062</v>
      </c>
      <c r="F4" s="27">
        <v>22900</v>
      </c>
      <c r="G4" t="s">
        <v>146</v>
      </c>
      <c r="H4" t="s">
        <v>134</v>
      </c>
      <c r="I4" t="s">
        <v>153</v>
      </c>
      <c r="J4" t="s">
        <v>154</v>
      </c>
      <c r="K4" t="s">
        <v>155</v>
      </c>
      <c r="L4" s="27">
        <v>64</v>
      </c>
      <c r="M4" s="26">
        <v>44062</v>
      </c>
    </row>
    <row r="5" spans="1:13" ht="15" outlineLevel="3" x14ac:dyDescent="0.25">
      <c r="A5" t="s">
        <v>152</v>
      </c>
      <c r="B5" t="s">
        <v>96</v>
      </c>
      <c r="C5" t="s">
        <v>156</v>
      </c>
      <c r="D5" t="s">
        <v>106</v>
      </c>
      <c r="E5" s="26">
        <v>43669</v>
      </c>
      <c r="F5" s="27">
        <v>-22900</v>
      </c>
      <c r="G5" t="s">
        <v>157</v>
      </c>
      <c r="H5" t="s">
        <v>100</v>
      </c>
      <c r="I5" t="s">
        <v>153</v>
      </c>
      <c r="J5" t="s">
        <v>158</v>
      </c>
      <c r="K5" t="s">
        <v>155</v>
      </c>
      <c r="L5" s="27">
        <v>340</v>
      </c>
      <c r="M5" s="26">
        <v>43726</v>
      </c>
    </row>
    <row r="6" spans="1:13" ht="15" outlineLevel="3" x14ac:dyDescent="0.25">
      <c r="A6" t="s">
        <v>159</v>
      </c>
      <c r="B6" t="s">
        <v>96</v>
      </c>
      <c r="C6" t="s">
        <v>160</v>
      </c>
      <c r="D6" t="s">
        <v>111</v>
      </c>
      <c r="E6" s="26">
        <v>43882</v>
      </c>
      <c r="F6" s="27">
        <v>516261</v>
      </c>
      <c r="G6" t="s">
        <v>146</v>
      </c>
      <c r="H6" t="s">
        <v>134</v>
      </c>
      <c r="I6" t="s">
        <v>160</v>
      </c>
      <c r="J6" t="s">
        <v>161</v>
      </c>
      <c r="K6" t="s">
        <v>162</v>
      </c>
      <c r="L6" s="27">
        <v>244</v>
      </c>
      <c r="M6" s="26">
        <v>43882</v>
      </c>
    </row>
    <row r="7" spans="1:13" ht="15" outlineLevel="3" x14ac:dyDescent="0.25">
      <c r="A7" t="s">
        <v>159</v>
      </c>
      <c r="B7" t="s">
        <v>96</v>
      </c>
      <c r="C7" t="s">
        <v>163</v>
      </c>
      <c r="D7" t="s">
        <v>111</v>
      </c>
      <c r="E7" s="26">
        <v>43882</v>
      </c>
      <c r="F7" s="27">
        <v>-516261</v>
      </c>
      <c r="G7" t="s">
        <v>164</v>
      </c>
      <c r="H7" t="s">
        <v>100</v>
      </c>
      <c r="I7" t="s">
        <v>160</v>
      </c>
      <c r="J7" t="s">
        <v>165</v>
      </c>
      <c r="K7" t="s">
        <v>162</v>
      </c>
      <c r="L7" s="27">
        <v>138</v>
      </c>
      <c r="M7" s="26">
        <v>43928</v>
      </c>
    </row>
    <row r="8" spans="1:13" ht="15" outlineLevel="3" x14ac:dyDescent="0.25">
      <c r="A8" t="s">
        <v>159</v>
      </c>
      <c r="B8" t="s">
        <v>96</v>
      </c>
      <c r="C8" t="s">
        <v>166</v>
      </c>
      <c r="D8" t="s">
        <v>111</v>
      </c>
      <c r="E8" s="26">
        <v>43883</v>
      </c>
      <c r="F8" s="27">
        <v>469030</v>
      </c>
      <c r="G8" t="s">
        <v>146</v>
      </c>
      <c r="H8" t="s">
        <v>134</v>
      </c>
      <c r="I8" t="s">
        <v>166</v>
      </c>
      <c r="J8" t="s">
        <v>167</v>
      </c>
      <c r="K8" t="s">
        <v>162</v>
      </c>
      <c r="L8" s="27">
        <v>279</v>
      </c>
      <c r="M8" s="26">
        <v>43883</v>
      </c>
    </row>
    <row r="9" spans="1:13" ht="15" outlineLevel="3" x14ac:dyDescent="0.25">
      <c r="A9" t="s">
        <v>159</v>
      </c>
      <c r="B9" t="s">
        <v>96</v>
      </c>
      <c r="C9" t="s">
        <v>160</v>
      </c>
      <c r="D9" t="s">
        <v>111</v>
      </c>
      <c r="E9" s="26">
        <v>43882</v>
      </c>
      <c r="F9" s="27">
        <v>-469030</v>
      </c>
      <c r="G9" t="s">
        <v>164</v>
      </c>
      <c r="H9" t="s">
        <v>134</v>
      </c>
      <c r="I9" t="s">
        <v>166</v>
      </c>
      <c r="J9" t="s">
        <v>168</v>
      </c>
      <c r="K9" t="s">
        <v>162</v>
      </c>
      <c r="L9" s="27">
        <v>174</v>
      </c>
      <c r="M9" s="26">
        <v>43928</v>
      </c>
    </row>
    <row r="10" spans="1:13" ht="15" outlineLevel="3" x14ac:dyDescent="0.25">
      <c r="A10" t="s">
        <v>159</v>
      </c>
      <c r="B10" t="s">
        <v>96</v>
      </c>
      <c r="C10" t="s">
        <v>169</v>
      </c>
      <c r="D10" t="s">
        <v>111</v>
      </c>
      <c r="E10" s="26">
        <v>43883</v>
      </c>
      <c r="F10" s="27">
        <v>252259</v>
      </c>
      <c r="G10" t="s">
        <v>146</v>
      </c>
      <c r="H10" t="s">
        <v>134</v>
      </c>
      <c r="I10" t="s">
        <v>169</v>
      </c>
      <c r="J10" t="s">
        <v>161</v>
      </c>
      <c r="K10" t="s">
        <v>162</v>
      </c>
      <c r="L10" s="27">
        <v>298</v>
      </c>
      <c r="M10" s="26">
        <v>43883</v>
      </c>
    </row>
    <row r="11" spans="1:13" ht="15" outlineLevel="3" x14ac:dyDescent="0.25">
      <c r="A11" t="s">
        <v>159</v>
      </c>
      <c r="B11" t="s">
        <v>96</v>
      </c>
      <c r="C11" t="s">
        <v>166</v>
      </c>
      <c r="D11" t="s">
        <v>111</v>
      </c>
      <c r="E11" s="26">
        <v>43883</v>
      </c>
      <c r="F11" s="27">
        <v>-252259</v>
      </c>
      <c r="G11" t="s">
        <v>164</v>
      </c>
      <c r="H11" t="s">
        <v>134</v>
      </c>
      <c r="I11" t="s">
        <v>169</v>
      </c>
      <c r="J11" t="s">
        <v>170</v>
      </c>
      <c r="K11" t="s">
        <v>162</v>
      </c>
      <c r="L11" s="27">
        <v>223</v>
      </c>
      <c r="M11" s="26">
        <v>43928</v>
      </c>
    </row>
    <row r="12" spans="1:13" ht="15" outlineLevel="3" x14ac:dyDescent="0.25">
      <c r="A12" t="s">
        <v>171</v>
      </c>
      <c r="B12" t="s">
        <v>96</v>
      </c>
      <c r="C12" t="s">
        <v>172</v>
      </c>
      <c r="D12" t="s">
        <v>111</v>
      </c>
      <c r="E12" s="26">
        <v>43883</v>
      </c>
      <c r="F12" s="27">
        <v>217090</v>
      </c>
      <c r="G12" t="s">
        <v>146</v>
      </c>
      <c r="H12" t="s">
        <v>134</v>
      </c>
      <c r="I12" t="s">
        <v>172</v>
      </c>
      <c r="J12" t="s">
        <v>161</v>
      </c>
      <c r="K12" t="s">
        <v>162</v>
      </c>
      <c r="L12" s="27">
        <v>305</v>
      </c>
      <c r="M12" s="26">
        <v>43883</v>
      </c>
    </row>
    <row r="13" spans="1:13" ht="15" outlineLevel="3" x14ac:dyDescent="0.25">
      <c r="A13" t="s">
        <v>159</v>
      </c>
      <c r="B13" t="s">
        <v>96</v>
      </c>
      <c r="C13" t="s">
        <v>169</v>
      </c>
      <c r="D13" t="s">
        <v>111</v>
      </c>
      <c r="E13" s="26">
        <v>43883</v>
      </c>
      <c r="F13" s="27">
        <v>-217090</v>
      </c>
      <c r="G13" t="s">
        <v>164</v>
      </c>
      <c r="H13" t="s">
        <v>134</v>
      </c>
      <c r="I13" t="s">
        <v>172</v>
      </c>
      <c r="J13" t="s">
        <v>168</v>
      </c>
      <c r="K13" t="s">
        <v>162</v>
      </c>
      <c r="L13" s="27">
        <v>230</v>
      </c>
      <c r="M13" s="26">
        <v>43928</v>
      </c>
    </row>
    <row r="14" spans="1:13" ht="15" outlineLevel="3" x14ac:dyDescent="0.25">
      <c r="A14" t="s">
        <v>173</v>
      </c>
      <c r="B14" t="s">
        <v>96</v>
      </c>
      <c r="C14" t="s">
        <v>174</v>
      </c>
      <c r="D14" t="s">
        <v>175</v>
      </c>
      <c r="E14" s="26">
        <v>43190</v>
      </c>
      <c r="F14" s="27">
        <v>117300</v>
      </c>
      <c r="G14" t="s">
        <v>146</v>
      </c>
      <c r="H14" t="s">
        <v>100</v>
      </c>
      <c r="I14" t="s">
        <v>174</v>
      </c>
      <c r="J14"/>
      <c r="K14" t="s">
        <v>176</v>
      </c>
      <c r="L14" s="27">
        <v>184</v>
      </c>
      <c r="M14" s="26">
        <v>43190</v>
      </c>
    </row>
    <row r="15" spans="1:13" ht="15" outlineLevel="3" x14ac:dyDescent="0.25">
      <c r="A15" t="s">
        <v>173</v>
      </c>
      <c r="B15" t="s">
        <v>96</v>
      </c>
      <c r="C15" t="s">
        <v>177</v>
      </c>
      <c r="D15" t="s">
        <v>175</v>
      </c>
      <c r="E15" s="26">
        <v>43190</v>
      </c>
      <c r="F15" s="27">
        <v>-117300</v>
      </c>
      <c r="G15" t="s">
        <v>178</v>
      </c>
      <c r="H15" t="s">
        <v>100</v>
      </c>
      <c r="I15" t="s">
        <v>174</v>
      </c>
      <c r="J15" t="s">
        <v>179</v>
      </c>
      <c r="K15" t="s">
        <v>176</v>
      </c>
      <c r="L15" s="27">
        <v>108</v>
      </c>
      <c r="M15" s="26">
        <v>43206</v>
      </c>
    </row>
    <row r="16" spans="1:13" ht="15" outlineLevel="3" x14ac:dyDescent="0.25">
      <c r="A16" t="s">
        <v>180</v>
      </c>
      <c r="B16" t="s">
        <v>96</v>
      </c>
      <c r="C16" t="s">
        <v>181</v>
      </c>
      <c r="D16" t="s">
        <v>111</v>
      </c>
      <c r="E16" s="26">
        <v>43485</v>
      </c>
      <c r="F16" s="27">
        <v>138462</v>
      </c>
      <c r="G16" t="s">
        <v>146</v>
      </c>
      <c r="H16" t="s">
        <v>100</v>
      </c>
      <c r="I16" t="s">
        <v>181</v>
      </c>
      <c r="J16" t="s">
        <v>182</v>
      </c>
      <c r="K16" t="s">
        <v>183</v>
      </c>
      <c r="L16" s="27">
        <v>190</v>
      </c>
      <c r="M16" s="26">
        <v>43485</v>
      </c>
    </row>
    <row r="17" spans="1:13" ht="15" outlineLevel="3" x14ac:dyDescent="0.25">
      <c r="A17" t="s">
        <v>180</v>
      </c>
      <c r="B17" t="s">
        <v>96</v>
      </c>
      <c r="C17" t="s">
        <v>184</v>
      </c>
      <c r="D17" t="s">
        <v>111</v>
      </c>
      <c r="E17" s="26">
        <v>43485</v>
      </c>
      <c r="F17" s="27">
        <v>-138462</v>
      </c>
      <c r="G17" t="s">
        <v>185</v>
      </c>
      <c r="H17" t="s">
        <v>100</v>
      </c>
      <c r="I17" t="s">
        <v>181</v>
      </c>
      <c r="J17" t="s">
        <v>186</v>
      </c>
      <c r="K17" t="s">
        <v>183</v>
      </c>
      <c r="L17" s="27">
        <v>59</v>
      </c>
      <c r="M17" s="26">
        <v>43556</v>
      </c>
    </row>
    <row r="18" spans="1:13" ht="15" outlineLevel="3" x14ac:dyDescent="0.25">
      <c r="A18" t="s">
        <v>187</v>
      </c>
      <c r="B18" t="s">
        <v>96</v>
      </c>
      <c r="C18" t="s">
        <v>188</v>
      </c>
      <c r="D18" t="s">
        <v>175</v>
      </c>
      <c r="E18" s="26">
        <v>43398</v>
      </c>
      <c r="F18" s="27">
        <v>78950</v>
      </c>
      <c r="G18" t="s">
        <v>146</v>
      </c>
      <c r="H18" t="s">
        <v>113</v>
      </c>
      <c r="I18" t="s">
        <v>188</v>
      </c>
      <c r="J18"/>
      <c r="K18" t="s">
        <v>176</v>
      </c>
      <c r="L18" s="27">
        <v>0</v>
      </c>
      <c r="M18" s="26">
        <v>43398</v>
      </c>
    </row>
    <row r="19" spans="1:13" ht="15" outlineLevel="3" x14ac:dyDescent="0.25">
      <c r="A19" t="s">
        <v>187</v>
      </c>
      <c r="B19" t="s">
        <v>96</v>
      </c>
      <c r="C19" t="s">
        <v>188</v>
      </c>
      <c r="D19" t="s">
        <v>111</v>
      </c>
      <c r="E19" s="26">
        <v>43398</v>
      </c>
      <c r="F19" s="27">
        <v>51350</v>
      </c>
      <c r="G19" t="s">
        <v>146</v>
      </c>
      <c r="H19" t="s">
        <v>113</v>
      </c>
      <c r="I19" t="s">
        <v>188</v>
      </c>
      <c r="J19"/>
      <c r="K19" t="s">
        <v>189</v>
      </c>
      <c r="L19" s="27">
        <v>0</v>
      </c>
      <c r="M19" s="26">
        <v>43398</v>
      </c>
    </row>
    <row r="20" spans="1:13" ht="15" outlineLevel="3" x14ac:dyDescent="0.25">
      <c r="A20" t="s">
        <v>187</v>
      </c>
      <c r="B20" t="s">
        <v>96</v>
      </c>
      <c r="C20" t="s">
        <v>188</v>
      </c>
      <c r="D20" t="s">
        <v>135</v>
      </c>
      <c r="E20" s="26">
        <v>43398</v>
      </c>
      <c r="F20" s="27">
        <v>-130300</v>
      </c>
      <c r="G20" t="s">
        <v>146</v>
      </c>
      <c r="H20" t="s">
        <v>113</v>
      </c>
      <c r="I20" t="s">
        <v>188</v>
      </c>
      <c r="J20"/>
      <c r="K20" t="s">
        <v>142</v>
      </c>
      <c r="L20" s="27">
        <v>0</v>
      </c>
      <c r="M20" s="26">
        <v>43398</v>
      </c>
    </row>
    <row r="21" spans="1:13" ht="15" outlineLevel="3" x14ac:dyDescent="0.25">
      <c r="A21" t="s">
        <v>173</v>
      </c>
      <c r="B21" t="s">
        <v>96</v>
      </c>
      <c r="C21" t="s">
        <v>174</v>
      </c>
      <c r="D21" t="s">
        <v>175</v>
      </c>
      <c r="E21" s="26">
        <v>43190</v>
      </c>
      <c r="F21" s="27">
        <v>-78950</v>
      </c>
      <c r="G21" t="s">
        <v>178</v>
      </c>
      <c r="H21" t="s">
        <v>100</v>
      </c>
      <c r="I21" t="s">
        <v>188</v>
      </c>
      <c r="J21" t="s">
        <v>190</v>
      </c>
      <c r="K21" t="s">
        <v>176</v>
      </c>
      <c r="L21" s="27">
        <v>132</v>
      </c>
      <c r="M21" s="26">
        <v>43206</v>
      </c>
    </row>
    <row r="22" spans="1:13" ht="15" outlineLevel="3" x14ac:dyDescent="0.25">
      <c r="A22" t="s">
        <v>191</v>
      </c>
      <c r="B22" t="s">
        <v>96</v>
      </c>
      <c r="C22" t="s">
        <v>192</v>
      </c>
      <c r="D22" t="s">
        <v>111</v>
      </c>
      <c r="E22" s="26">
        <v>43241</v>
      </c>
      <c r="F22" s="27">
        <v>-51350</v>
      </c>
      <c r="G22" t="s">
        <v>193</v>
      </c>
      <c r="H22" t="s">
        <v>100</v>
      </c>
      <c r="I22" t="s">
        <v>188</v>
      </c>
      <c r="J22" t="s">
        <v>194</v>
      </c>
      <c r="K22" t="s">
        <v>189</v>
      </c>
      <c r="L22" s="27">
        <v>8</v>
      </c>
      <c r="M22" s="26">
        <v>43330</v>
      </c>
    </row>
    <row r="23" spans="1:13" ht="15" outlineLevel="3" x14ac:dyDescent="0.25">
      <c r="A23" t="s">
        <v>195</v>
      </c>
      <c r="B23" t="s">
        <v>96</v>
      </c>
      <c r="C23" t="s">
        <v>196</v>
      </c>
      <c r="D23" t="s">
        <v>135</v>
      </c>
      <c r="E23" s="26">
        <v>43354</v>
      </c>
      <c r="F23" s="27">
        <v>130300</v>
      </c>
      <c r="G23" t="s">
        <v>197</v>
      </c>
      <c r="H23" t="s">
        <v>140</v>
      </c>
      <c r="I23" t="s">
        <v>188</v>
      </c>
      <c r="J23" t="s">
        <v>198</v>
      </c>
      <c r="K23" t="s">
        <v>142</v>
      </c>
      <c r="L23" s="27">
        <v>0</v>
      </c>
      <c r="M23" s="26">
        <v>43354</v>
      </c>
    </row>
    <row r="24" spans="1:13" ht="15" outlineLevel="3" x14ac:dyDescent="0.25">
      <c r="A24" t="s">
        <v>199</v>
      </c>
      <c r="B24" t="s">
        <v>96</v>
      </c>
      <c r="C24" t="s">
        <v>200</v>
      </c>
      <c r="D24" t="s">
        <v>111</v>
      </c>
      <c r="E24" s="26">
        <v>43462</v>
      </c>
      <c r="F24" s="27">
        <v>2401460</v>
      </c>
      <c r="G24" t="s">
        <v>146</v>
      </c>
      <c r="H24" t="s">
        <v>113</v>
      </c>
      <c r="I24" t="s">
        <v>200</v>
      </c>
      <c r="J24" t="s">
        <v>201</v>
      </c>
      <c r="K24" t="s">
        <v>202</v>
      </c>
      <c r="L24" s="27">
        <v>0</v>
      </c>
      <c r="M24" s="26">
        <v>43462</v>
      </c>
    </row>
    <row r="25" spans="1:13" ht="15" outlineLevel="3" x14ac:dyDescent="0.25">
      <c r="A25" t="s">
        <v>199</v>
      </c>
      <c r="B25" t="s">
        <v>96</v>
      </c>
      <c r="C25" t="s">
        <v>200</v>
      </c>
      <c r="D25" t="s">
        <v>135</v>
      </c>
      <c r="E25" s="26">
        <v>43462</v>
      </c>
      <c r="F25" s="27">
        <v>-2488731</v>
      </c>
      <c r="G25" t="s">
        <v>146</v>
      </c>
      <c r="H25" t="s">
        <v>113</v>
      </c>
      <c r="I25" t="s">
        <v>200</v>
      </c>
      <c r="J25" t="s">
        <v>201</v>
      </c>
      <c r="K25" t="s">
        <v>203</v>
      </c>
      <c r="L25" s="27">
        <v>0</v>
      </c>
      <c r="M25" s="26">
        <v>43462</v>
      </c>
    </row>
    <row r="26" spans="1:13" ht="15" outlineLevel="3" x14ac:dyDescent="0.25">
      <c r="A26" t="s">
        <v>204</v>
      </c>
      <c r="B26" t="s">
        <v>96</v>
      </c>
      <c r="C26" t="s">
        <v>205</v>
      </c>
      <c r="D26" t="s">
        <v>111</v>
      </c>
      <c r="E26" s="26">
        <v>43322</v>
      </c>
      <c r="F26" s="27">
        <v>-1935960</v>
      </c>
      <c r="G26" t="s">
        <v>206</v>
      </c>
      <c r="H26" t="s">
        <v>100</v>
      </c>
      <c r="I26" t="s">
        <v>200</v>
      </c>
      <c r="J26" t="s">
        <v>207</v>
      </c>
      <c r="K26" t="s">
        <v>208</v>
      </c>
      <c r="L26" s="27">
        <v>21</v>
      </c>
      <c r="M26" s="26">
        <v>43381</v>
      </c>
    </row>
    <row r="27" spans="1:13" ht="15" outlineLevel="3" x14ac:dyDescent="0.25">
      <c r="A27" t="s">
        <v>209</v>
      </c>
      <c r="B27" t="s">
        <v>96</v>
      </c>
      <c r="C27" t="s">
        <v>210</v>
      </c>
      <c r="D27" t="s">
        <v>111</v>
      </c>
      <c r="E27" s="26">
        <v>43190</v>
      </c>
      <c r="F27" s="27">
        <v>-117100</v>
      </c>
      <c r="G27" t="s">
        <v>178</v>
      </c>
      <c r="H27" t="s">
        <v>100</v>
      </c>
      <c r="I27" t="s">
        <v>200</v>
      </c>
      <c r="J27" t="s">
        <v>211</v>
      </c>
      <c r="K27" t="s">
        <v>202</v>
      </c>
      <c r="L27" s="27">
        <v>196</v>
      </c>
      <c r="M27" s="26">
        <v>43206</v>
      </c>
    </row>
    <row r="28" spans="1:13" ht="15" outlineLevel="3" x14ac:dyDescent="0.25">
      <c r="A28" t="s">
        <v>212</v>
      </c>
      <c r="B28" t="s">
        <v>96</v>
      </c>
      <c r="C28" t="s">
        <v>213</v>
      </c>
      <c r="D28" t="s">
        <v>111</v>
      </c>
      <c r="E28" s="26">
        <v>43174</v>
      </c>
      <c r="F28" s="27">
        <v>-258000</v>
      </c>
      <c r="G28" t="s">
        <v>178</v>
      </c>
      <c r="H28" t="s">
        <v>100</v>
      </c>
      <c r="I28" t="s">
        <v>200</v>
      </c>
      <c r="J28" t="s">
        <v>211</v>
      </c>
      <c r="K28" t="s">
        <v>202</v>
      </c>
      <c r="L28" s="27">
        <v>196</v>
      </c>
      <c r="M28" s="26">
        <v>43206</v>
      </c>
    </row>
    <row r="29" spans="1:13" ht="15" outlineLevel="3" x14ac:dyDescent="0.25">
      <c r="A29" t="s">
        <v>173</v>
      </c>
      <c r="B29" t="s">
        <v>96</v>
      </c>
      <c r="C29" t="s">
        <v>174</v>
      </c>
      <c r="D29" t="s">
        <v>111</v>
      </c>
      <c r="E29" s="26">
        <v>43190</v>
      </c>
      <c r="F29" s="27">
        <v>-38350</v>
      </c>
      <c r="G29" t="s">
        <v>178</v>
      </c>
      <c r="H29" t="s">
        <v>100</v>
      </c>
      <c r="I29" t="s">
        <v>200</v>
      </c>
      <c r="J29" t="s">
        <v>214</v>
      </c>
      <c r="K29" t="s">
        <v>176</v>
      </c>
      <c r="L29" s="27">
        <v>196</v>
      </c>
      <c r="M29" s="26">
        <v>43206</v>
      </c>
    </row>
    <row r="30" spans="1:13" ht="15" outlineLevel="3" x14ac:dyDescent="0.25">
      <c r="A30" t="s">
        <v>215</v>
      </c>
      <c r="B30" t="s">
        <v>96</v>
      </c>
      <c r="C30" t="s">
        <v>216</v>
      </c>
      <c r="D30" t="s">
        <v>111</v>
      </c>
      <c r="E30" s="26">
        <v>43326</v>
      </c>
      <c r="F30" s="27">
        <v>-52050</v>
      </c>
      <c r="G30" t="s">
        <v>217</v>
      </c>
      <c r="H30" t="s">
        <v>100</v>
      </c>
      <c r="I30" t="s">
        <v>200</v>
      </c>
      <c r="J30" t="s">
        <v>218</v>
      </c>
      <c r="K30" t="s">
        <v>219</v>
      </c>
      <c r="L30" s="27">
        <v>73</v>
      </c>
      <c r="M30" s="26">
        <v>43329</v>
      </c>
    </row>
    <row r="31" spans="1:13" ht="15" outlineLevel="3" x14ac:dyDescent="0.25">
      <c r="A31" t="s">
        <v>199</v>
      </c>
      <c r="B31" t="s">
        <v>96</v>
      </c>
      <c r="C31" t="s">
        <v>220</v>
      </c>
      <c r="D31" t="s">
        <v>135</v>
      </c>
      <c r="E31" s="26">
        <v>43354</v>
      </c>
      <c r="F31" s="27">
        <v>2488731</v>
      </c>
      <c r="G31" t="s">
        <v>221</v>
      </c>
      <c r="H31" t="s">
        <v>140</v>
      </c>
      <c r="I31" t="s">
        <v>200</v>
      </c>
      <c r="J31" t="s">
        <v>198</v>
      </c>
      <c r="K31" t="s">
        <v>203</v>
      </c>
      <c r="L31" s="27">
        <v>0</v>
      </c>
      <c r="M31" s="26">
        <v>43354</v>
      </c>
    </row>
    <row r="32" spans="1:13" ht="15" outlineLevel="3" x14ac:dyDescent="0.25">
      <c r="A32" t="s">
        <v>222</v>
      </c>
      <c r="B32" t="s">
        <v>96</v>
      </c>
      <c r="C32" t="s">
        <v>223</v>
      </c>
      <c r="D32" t="s">
        <v>111</v>
      </c>
      <c r="E32" s="26">
        <v>43675</v>
      </c>
      <c r="F32" s="27">
        <v>87271</v>
      </c>
      <c r="G32" t="s">
        <v>146</v>
      </c>
      <c r="H32" t="s">
        <v>113</v>
      </c>
      <c r="I32" t="s">
        <v>223</v>
      </c>
      <c r="J32" t="s">
        <v>224</v>
      </c>
      <c r="K32" t="s">
        <v>183</v>
      </c>
      <c r="L32" s="27">
        <v>0</v>
      </c>
      <c r="M32" s="26">
        <v>43675</v>
      </c>
    </row>
    <row r="33" spans="1:13" ht="15" outlineLevel="3" x14ac:dyDescent="0.25">
      <c r="A33" t="s">
        <v>222</v>
      </c>
      <c r="B33" t="s">
        <v>96</v>
      </c>
      <c r="C33" t="s">
        <v>223</v>
      </c>
      <c r="D33" t="s">
        <v>135</v>
      </c>
      <c r="E33" s="26">
        <v>43675</v>
      </c>
      <c r="F33" s="27">
        <v>-87271</v>
      </c>
      <c r="G33" t="s">
        <v>146</v>
      </c>
      <c r="H33" t="s">
        <v>113</v>
      </c>
      <c r="I33" t="s">
        <v>223</v>
      </c>
      <c r="J33" t="s">
        <v>224</v>
      </c>
      <c r="K33" t="s">
        <v>203</v>
      </c>
      <c r="L33" s="27">
        <v>0</v>
      </c>
      <c r="M33" s="26">
        <v>43675</v>
      </c>
    </row>
    <row r="34" spans="1:13" ht="15" outlineLevel="3" x14ac:dyDescent="0.25">
      <c r="A34" t="s">
        <v>180</v>
      </c>
      <c r="B34" t="s">
        <v>96</v>
      </c>
      <c r="C34" t="s">
        <v>181</v>
      </c>
      <c r="D34" t="s">
        <v>111</v>
      </c>
      <c r="E34" s="26">
        <v>43485</v>
      </c>
      <c r="F34" s="27">
        <v>-87271</v>
      </c>
      <c r="G34" t="s">
        <v>185</v>
      </c>
      <c r="H34" t="s">
        <v>100</v>
      </c>
      <c r="I34" t="s">
        <v>223</v>
      </c>
      <c r="J34" t="s">
        <v>225</v>
      </c>
      <c r="K34" t="s">
        <v>183</v>
      </c>
      <c r="L34" s="27">
        <v>59</v>
      </c>
      <c r="M34" s="26">
        <v>43556</v>
      </c>
    </row>
    <row r="35" spans="1:13" ht="15" outlineLevel="3" x14ac:dyDescent="0.25">
      <c r="A35" t="s">
        <v>199</v>
      </c>
      <c r="B35" t="s">
        <v>96</v>
      </c>
      <c r="C35" t="s">
        <v>200</v>
      </c>
      <c r="D35" t="s">
        <v>135</v>
      </c>
      <c r="E35" s="26">
        <v>43462</v>
      </c>
      <c r="F35" s="27">
        <v>87271</v>
      </c>
      <c r="G35" t="s">
        <v>221</v>
      </c>
      <c r="H35" t="s">
        <v>113</v>
      </c>
      <c r="I35" t="s">
        <v>223</v>
      </c>
      <c r="J35" t="s">
        <v>226</v>
      </c>
      <c r="K35" t="s">
        <v>203</v>
      </c>
      <c r="L35" s="27">
        <v>0</v>
      </c>
      <c r="M35" s="26">
        <v>43354</v>
      </c>
    </row>
    <row r="36" spans="1:13" ht="15" outlineLevel="3" x14ac:dyDescent="0.25">
      <c r="A36" t="s">
        <v>227</v>
      </c>
      <c r="B36" t="s">
        <v>96</v>
      </c>
      <c r="C36" t="s">
        <v>228</v>
      </c>
      <c r="D36" t="s">
        <v>111</v>
      </c>
      <c r="E36" s="26">
        <v>43753</v>
      </c>
      <c r="F36" s="27">
        <v>250629</v>
      </c>
      <c r="G36" t="s">
        <v>229</v>
      </c>
      <c r="H36" t="s">
        <v>140</v>
      </c>
      <c r="I36" t="s">
        <v>230</v>
      </c>
      <c r="J36" t="s">
        <v>231</v>
      </c>
      <c r="K36" t="s">
        <v>232</v>
      </c>
      <c r="L36" s="27">
        <v>0</v>
      </c>
      <c r="M36" s="26">
        <v>43753</v>
      </c>
    </row>
    <row r="37" spans="1:13" ht="15" outlineLevel="3" x14ac:dyDescent="0.25">
      <c r="A37" t="s">
        <v>227</v>
      </c>
      <c r="B37" t="s">
        <v>96</v>
      </c>
      <c r="C37" t="s">
        <v>230</v>
      </c>
      <c r="D37" t="s">
        <v>111</v>
      </c>
      <c r="E37" s="26">
        <v>43753</v>
      </c>
      <c r="F37" s="27">
        <v>-250629</v>
      </c>
      <c r="G37" t="s">
        <v>229</v>
      </c>
      <c r="H37" t="s">
        <v>233</v>
      </c>
      <c r="I37" t="s">
        <v>230</v>
      </c>
      <c r="J37" t="s">
        <v>231</v>
      </c>
      <c r="K37" t="s">
        <v>232</v>
      </c>
      <c r="L37" s="27">
        <v>0</v>
      </c>
      <c r="M37" s="26">
        <v>43753</v>
      </c>
    </row>
    <row r="38" spans="1:13" ht="15" outlineLevel="3" x14ac:dyDescent="0.25">
      <c r="A38" t="s">
        <v>234</v>
      </c>
      <c r="B38" t="s">
        <v>96</v>
      </c>
      <c r="C38" t="s">
        <v>235</v>
      </c>
      <c r="D38" t="s">
        <v>111</v>
      </c>
      <c r="E38" s="26">
        <v>43753</v>
      </c>
      <c r="F38" s="27">
        <v>-22900</v>
      </c>
      <c r="G38" t="s">
        <v>146</v>
      </c>
      <c r="H38" t="s">
        <v>113</v>
      </c>
      <c r="I38" t="s">
        <v>235</v>
      </c>
      <c r="J38" t="s">
        <v>236</v>
      </c>
      <c r="K38" t="s">
        <v>232</v>
      </c>
      <c r="L38" s="27">
        <v>41</v>
      </c>
      <c r="M38" s="26">
        <v>43753</v>
      </c>
    </row>
    <row r="39" spans="1:13" ht="15" outlineLevel="3" x14ac:dyDescent="0.25">
      <c r="A39" t="s">
        <v>152</v>
      </c>
      <c r="B39" t="s">
        <v>96</v>
      </c>
      <c r="C39" t="s">
        <v>156</v>
      </c>
      <c r="D39" t="s">
        <v>111</v>
      </c>
      <c r="E39" s="26">
        <v>43669</v>
      </c>
      <c r="F39" s="27">
        <v>-172313</v>
      </c>
      <c r="G39" t="s">
        <v>157</v>
      </c>
      <c r="H39" t="s">
        <v>100</v>
      </c>
      <c r="I39" t="s">
        <v>235</v>
      </c>
      <c r="J39" t="s">
        <v>237</v>
      </c>
      <c r="K39" t="s">
        <v>155</v>
      </c>
      <c r="L39" s="27">
        <v>23</v>
      </c>
      <c r="M39" s="26">
        <v>43711</v>
      </c>
    </row>
    <row r="40" spans="1:13" ht="15" outlineLevel="3" x14ac:dyDescent="0.25">
      <c r="A40" t="s">
        <v>238</v>
      </c>
      <c r="B40" t="s">
        <v>96</v>
      </c>
      <c r="C40" t="s">
        <v>239</v>
      </c>
      <c r="D40" t="s">
        <v>111</v>
      </c>
      <c r="E40" s="26">
        <v>43677</v>
      </c>
      <c r="F40" s="27">
        <v>-55416</v>
      </c>
      <c r="G40" t="s">
        <v>157</v>
      </c>
      <c r="H40" t="s">
        <v>100</v>
      </c>
      <c r="I40" t="s">
        <v>235</v>
      </c>
      <c r="J40" t="s">
        <v>240</v>
      </c>
      <c r="K40" t="s">
        <v>155</v>
      </c>
      <c r="L40" s="27">
        <v>23</v>
      </c>
      <c r="M40" s="26">
        <v>43711</v>
      </c>
    </row>
    <row r="41" spans="1:13" ht="15" outlineLevel="3" x14ac:dyDescent="0.25">
      <c r="A41" t="s">
        <v>234</v>
      </c>
      <c r="B41" t="s">
        <v>96</v>
      </c>
      <c r="C41" t="s">
        <v>241</v>
      </c>
      <c r="D41" t="s">
        <v>111</v>
      </c>
      <c r="E41" s="26">
        <v>43753</v>
      </c>
      <c r="F41" s="27">
        <v>250629</v>
      </c>
      <c r="G41" t="s">
        <v>229</v>
      </c>
      <c r="H41" t="s">
        <v>140</v>
      </c>
      <c r="I41" t="s">
        <v>235</v>
      </c>
      <c r="J41" t="s">
        <v>231</v>
      </c>
      <c r="K41" t="s">
        <v>232</v>
      </c>
      <c r="L41" s="27">
        <v>41</v>
      </c>
      <c r="M41" s="26">
        <v>43753</v>
      </c>
    </row>
    <row r="42" spans="1:13" ht="15" outlineLevel="3" x14ac:dyDescent="0.25">
      <c r="A42" t="s">
        <v>242</v>
      </c>
      <c r="B42" t="s">
        <v>96</v>
      </c>
      <c r="C42" t="s">
        <v>243</v>
      </c>
      <c r="D42" t="s">
        <v>111</v>
      </c>
      <c r="E42" s="26">
        <v>43903</v>
      </c>
      <c r="F42" s="27">
        <v>-70534</v>
      </c>
      <c r="G42" t="s">
        <v>146</v>
      </c>
      <c r="H42" t="s">
        <v>113</v>
      </c>
      <c r="I42" t="s">
        <v>243</v>
      </c>
      <c r="J42" t="s">
        <v>244</v>
      </c>
      <c r="K42" t="s">
        <v>245</v>
      </c>
      <c r="L42" s="27">
        <v>0</v>
      </c>
      <c r="M42" s="26">
        <v>43903</v>
      </c>
    </row>
    <row r="43" spans="1:13" ht="15" outlineLevel="3" x14ac:dyDescent="0.25">
      <c r="A43" t="s">
        <v>242</v>
      </c>
      <c r="B43" t="s">
        <v>96</v>
      </c>
      <c r="C43" t="s">
        <v>243</v>
      </c>
      <c r="D43" t="s">
        <v>111</v>
      </c>
      <c r="E43" s="26">
        <v>43903</v>
      </c>
      <c r="F43" s="27">
        <v>70534</v>
      </c>
      <c r="G43" t="s">
        <v>146</v>
      </c>
      <c r="H43" t="s">
        <v>113</v>
      </c>
      <c r="I43" t="s">
        <v>243</v>
      </c>
      <c r="J43" t="s">
        <v>244</v>
      </c>
      <c r="K43" t="s">
        <v>246</v>
      </c>
      <c r="L43" s="27">
        <v>0</v>
      </c>
      <c r="M43" s="26">
        <v>43903</v>
      </c>
    </row>
    <row r="44" spans="1:13" ht="15" outlineLevel="3" x14ac:dyDescent="0.25">
      <c r="A44" t="s">
        <v>15</v>
      </c>
      <c r="B44" t="s">
        <v>96</v>
      </c>
      <c r="C44" t="s">
        <v>247</v>
      </c>
      <c r="D44" t="s">
        <v>111</v>
      </c>
      <c r="E44" s="26">
        <v>43644</v>
      </c>
      <c r="F44" s="27">
        <v>-45200</v>
      </c>
      <c r="G44" t="s">
        <v>248</v>
      </c>
      <c r="H44" t="s">
        <v>100</v>
      </c>
      <c r="I44" t="s">
        <v>243</v>
      </c>
      <c r="J44" t="s">
        <v>249</v>
      </c>
      <c r="K44" t="s">
        <v>246</v>
      </c>
      <c r="L44" s="27">
        <v>161</v>
      </c>
      <c r="M44" s="26">
        <v>43682</v>
      </c>
    </row>
    <row r="45" spans="1:13" ht="15" outlineLevel="3" x14ac:dyDescent="0.25">
      <c r="A45" t="s">
        <v>14</v>
      </c>
      <c r="B45" t="s">
        <v>96</v>
      </c>
      <c r="C45" t="s">
        <v>250</v>
      </c>
      <c r="D45" t="s">
        <v>111</v>
      </c>
      <c r="E45" s="26">
        <v>43644</v>
      </c>
      <c r="F45" s="27">
        <v>-25334</v>
      </c>
      <c r="G45" t="s">
        <v>248</v>
      </c>
      <c r="H45" t="s">
        <v>100</v>
      </c>
      <c r="I45" t="s">
        <v>243</v>
      </c>
      <c r="J45" t="s">
        <v>251</v>
      </c>
      <c r="K45" t="s">
        <v>246</v>
      </c>
      <c r="L45" s="27">
        <v>191</v>
      </c>
      <c r="M45" s="26">
        <v>43682</v>
      </c>
    </row>
    <row r="46" spans="1:13" ht="15" outlineLevel="3" x14ac:dyDescent="0.25">
      <c r="A46" t="s">
        <v>252</v>
      </c>
      <c r="B46" t="s">
        <v>96</v>
      </c>
      <c r="C46" t="s">
        <v>253</v>
      </c>
      <c r="D46" t="s">
        <v>111</v>
      </c>
      <c r="E46" s="26">
        <v>43903</v>
      </c>
      <c r="F46" s="27">
        <v>70534</v>
      </c>
      <c r="G46" t="s">
        <v>254</v>
      </c>
      <c r="H46" t="s">
        <v>140</v>
      </c>
      <c r="I46" t="s">
        <v>243</v>
      </c>
      <c r="J46" t="s">
        <v>255</v>
      </c>
      <c r="K46" t="s">
        <v>245</v>
      </c>
      <c r="L46" s="27">
        <v>0</v>
      </c>
      <c r="M46" s="26">
        <v>43903</v>
      </c>
    </row>
    <row r="47" spans="1:13" ht="15" outlineLevel="3" x14ac:dyDescent="0.25">
      <c r="A47" t="s">
        <v>256</v>
      </c>
      <c r="B47" t="s">
        <v>96</v>
      </c>
      <c r="C47" t="s">
        <v>257</v>
      </c>
      <c r="D47" t="s">
        <v>111</v>
      </c>
      <c r="E47" s="26">
        <v>43973</v>
      </c>
      <c r="F47" s="27">
        <v>-2021644</v>
      </c>
      <c r="G47" t="s">
        <v>146</v>
      </c>
      <c r="H47" t="s">
        <v>113</v>
      </c>
      <c r="I47" t="s">
        <v>257</v>
      </c>
      <c r="J47" t="s">
        <v>236</v>
      </c>
      <c r="K47" t="s">
        <v>232</v>
      </c>
      <c r="L47" s="27">
        <v>12</v>
      </c>
      <c r="M47" s="26">
        <v>43973</v>
      </c>
    </row>
    <row r="48" spans="1:13" ht="15" outlineLevel="3" x14ac:dyDescent="0.25">
      <c r="A48" t="s">
        <v>256</v>
      </c>
      <c r="B48" t="s">
        <v>96</v>
      </c>
      <c r="C48" t="s">
        <v>257</v>
      </c>
      <c r="D48" t="s">
        <v>111</v>
      </c>
      <c r="E48" s="26">
        <v>43973</v>
      </c>
      <c r="F48" s="27">
        <v>2021644</v>
      </c>
      <c r="G48" t="s">
        <v>146</v>
      </c>
      <c r="H48" t="s">
        <v>113</v>
      </c>
      <c r="I48" t="s">
        <v>257</v>
      </c>
      <c r="J48" t="s">
        <v>236</v>
      </c>
      <c r="K48" t="s">
        <v>258</v>
      </c>
      <c r="L48" s="27">
        <v>12</v>
      </c>
      <c r="M48" s="26">
        <v>43973</v>
      </c>
    </row>
    <row r="49" spans="1:13" ht="15" outlineLevel="3" x14ac:dyDescent="0.25">
      <c r="A49" t="s">
        <v>259</v>
      </c>
      <c r="B49" t="s">
        <v>96</v>
      </c>
      <c r="C49" t="s">
        <v>260</v>
      </c>
      <c r="D49" t="s">
        <v>111</v>
      </c>
      <c r="E49" s="26">
        <v>43784</v>
      </c>
      <c r="F49" s="27">
        <v>-165900</v>
      </c>
      <c r="G49" t="s">
        <v>261</v>
      </c>
      <c r="H49" t="s">
        <v>100</v>
      </c>
      <c r="I49" t="s">
        <v>257</v>
      </c>
      <c r="J49" t="s">
        <v>262</v>
      </c>
      <c r="K49" t="s">
        <v>263</v>
      </c>
      <c r="L49" s="27">
        <v>124</v>
      </c>
      <c r="M49" s="26">
        <v>43801</v>
      </c>
    </row>
    <row r="50" spans="1:13" ht="15" outlineLevel="3" x14ac:dyDescent="0.25">
      <c r="A50" t="s">
        <v>144</v>
      </c>
      <c r="B50" t="s">
        <v>96</v>
      </c>
      <c r="C50" t="s">
        <v>145</v>
      </c>
      <c r="D50" t="s">
        <v>111</v>
      </c>
      <c r="E50" s="26">
        <v>43973</v>
      </c>
      <c r="F50" s="27">
        <v>-118167</v>
      </c>
      <c r="G50" t="s">
        <v>150</v>
      </c>
      <c r="H50" t="s">
        <v>134</v>
      </c>
      <c r="I50" t="s">
        <v>257</v>
      </c>
      <c r="J50" t="s">
        <v>264</v>
      </c>
      <c r="K50" t="s">
        <v>148</v>
      </c>
      <c r="L50" s="27">
        <v>-60</v>
      </c>
      <c r="M50" s="26">
        <v>43985</v>
      </c>
    </row>
    <row r="51" spans="1:13" ht="15" outlineLevel="3" x14ac:dyDescent="0.25">
      <c r="A51" t="s">
        <v>180</v>
      </c>
      <c r="B51" t="s">
        <v>96</v>
      </c>
      <c r="C51" t="s">
        <v>181</v>
      </c>
      <c r="D51" t="s">
        <v>111</v>
      </c>
      <c r="E51" s="26">
        <v>43485</v>
      </c>
      <c r="F51" s="27">
        <v>-51191</v>
      </c>
      <c r="G51" t="s">
        <v>185</v>
      </c>
      <c r="H51" t="s">
        <v>100</v>
      </c>
      <c r="I51" t="s">
        <v>257</v>
      </c>
      <c r="J51" t="s">
        <v>265</v>
      </c>
      <c r="K51" t="s">
        <v>183</v>
      </c>
      <c r="L51" s="27">
        <v>429</v>
      </c>
      <c r="M51" s="26">
        <v>43556</v>
      </c>
    </row>
    <row r="52" spans="1:13" ht="15" outlineLevel="3" x14ac:dyDescent="0.25">
      <c r="A52" t="s">
        <v>266</v>
      </c>
      <c r="B52" t="s">
        <v>96</v>
      </c>
      <c r="C52" t="s">
        <v>267</v>
      </c>
      <c r="D52" t="s">
        <v>111</v>
      </c>
      <c r="E52" s="26">
        <v>43535</v>
      </c>
      <c r="F52" s="27">
        <v>-192200</v>
      </c>
      <c r="G52" t="s">
        <v>268</v>
      </c>
      <c r="H52" t="s">
        <v>100</v>
      </c>
      <c r="I52" t="s">
        <v>257</v>
      </c>
      <c r="J52" t="s">
        <v>186</v>
      </c>
      <c r="K52" t="s">
        <v>183</v>
      </c>
      <c r="L52" s="27">
        <v>369</v>
      </c>
      <c r="M52" s="26">
        <v>43556</v>
      </c>
    </row>
    <row r="53" spans="1:13" ht="15" outlineLevel="3" x14ac:dyDescent="0.25">
      <c r="A53" t="s">
        <v>269</v>
      </c>
      <c r="B53" t="s">
        <v>96</v>
      </c>
      <c r="C53" t="s">
        <v>270</v>
      </c>
      <c r="D53" t="s">
        <v>111</v>
      </c>
      <c r="E53" s="26">
        <v>43523</v>
      </c>
      <c r="F53" s="27">
        <v>-196200</v>
      </c>
      <c r="G53" t="s">
        <v>268</v>
      </c>
      <c r="H53" t="s">
        <v>100</v>
      </c>
      <c r="I53" t="s">
        <v>257</v>
      </c>
      <c r="J53" t="s">
        <v>186</v>
      </c>
      <c r="K53" t="s">
        <v>183</v>
      </c>
      <c r="L53" s="27">
        <v>369</v>
      </c>
      <c r="M53" s="26">
        <v>43556</v>
      </c>
    </row>
    <row r="54" spans="1:13" ht="15" outlineLevel="3" x14ac:dyDescent="0.25">
      <c r="A54" t="s">
        <v>271</v>
      </c>
      <c r="B54" t="s">
        <v>96</v>
      </c>
      <c r="C54" t="s">
        <v>272</v>
      </c>
      <c r="D54" t="s">
        <v>111</v>
      </c>
      <c r="E54" s="26">
        <v>43526</v>
      </c>
      <c r="F54" s="27">
        <v>-55860</v>
      </c>
      <c r="G54" t="s">
        <v>273</v>
      </c>
      <c r="H54" t="s">
        <v>100</v>
      </c>
      <c r="I54" t="s">
        <v>257</v>
      </c>
      <c r="J54" t="s">
        <v>274</v>
      </c>
      <c r="K54" t="s">
        <v>258</v>
      </c>
      <c r="L54" s="27">
        <v>338</v>
      </c>
      <c r="M54" s="26">
        <v>43587</v>
      </c>
    </row>
    <row r="55" spans="1:13" ht="15" outlineLevel="3" x14ac:dyDescent="0.25">
      <c r="A55" t="s">
        <v>275</v>
      </c>
      <c r="B55" t="s">
        <v>96</v>
      </c>
      <c r="C55" t="s">
        <v>276</v>
      </c>
      <c r="D55" t="s">
        <v>111</v>
      </c>
      <c r="E55" s="26">
        <v>43613</v>
      </c>
      <c r="F55" s="27">
        <v>-158800</v>
      </c>
      <c r="G55" t="s">
        <v>277</v>
      </c>
      <c r="H55" t="s">
        <v>100</v>
      </c>
      <c r="I55" t="s">
        <v>257</v>
      </c>
      <c r="J55" t="s">
        <v>278</v>
      </c>
      <c r="K55" t="s">
        <v>246</v>
      </c>
      <c r="L55" s="27">
        <v>243</v>
      </c>
      <c r="M55" s="26">
        <v>43682</v>
      </c>
    </row>
    <row r="56" spans="1:13" ht="15" outlineLevel="3" x14ac:dyDescent="0.25">
      <c r="A56" t="s">
        <v>279</v>
      </c>
      <c r="B56" t="s">
        <v>96</v>
      </c>
      <c r="C56" t="s">
        <v>280</v>
      </c>
      <c r="D56" t="s">
        <v>111</v>
      </c>
      <c r="E56" s="26">
        <v>43649</v>
      </c>
      <c r="F56" s="27">
        <v>-33200</v>
      </c>
      <c r="G56" t="s">
        <v>277</v>
      </c>
      <c r="H56" t="s">
        <v>100</v>
      </c>
      <c r="I56" t="s">
        <v>257</v>
      </c>
      <c r="J56" t="s">
        <v>278</v>
      </c>
      <c r="K56" t="s">
        <v>246</v>
      </c>
      <c r="L56" s="27">
        <v>243</v>
      </c>
      <c r="M56" s="26">
        <v>43682</v>
      </c>
    </row>
    <row r="57" spans="1:13" ht="15" outlineLevel="3" x14ac:dyDescent="0.25">
      <c r="A57" t="s">
        <v>281</v>
      </c>
      <c r="B57" t="s">
        <v>96</v>
      </c>
      <c r="C57" t="s">
        <v>282</v>
      </c>
      <c r="D57" t="s">
        <v>111</v>
      </c>
      <c r="E57" s="26">
        <v>43598</v>
      </c>
      <c r="F57" s="27">
        <v>-962160</v>
      </c>
      <c r="G57" t="s">
        <v>277</v>
      </c>
      <c r="H57" t="s">
        <v>100</v>
      </c>
      <c r="I57" t="s">
        <v>257</v>
      </c>
      <c r="J57" t="s">
        <v>283</v>
      </c>
      <c r="K57" t="s">
        <v>246</v>
      </c>
      <c r="L57" s="27">
        <v>243</v>
      </c>
      <c r="M57" s="26">
        <v>43682</v>
      </c>
    </row>
    <row r="58" spans="1:13" ht="15" outlineLevel="3" x14ac:dyDescent="0.25">
      <c r="A58" t="s">
        <v>14</v>
      </c>
      <c r="B58" t="s">
        <v>96</v>
      </c>
      <c r="C58" t="s">
        <v>250</v>
      </c>
      <c r="D58" t="s">
        <v>111</v>
      </c>
      <c r="E58" s="26">
        <v>43644</v>
      </c>
      <c r="F58" s="27">
        <v>-40966</v>
      </c>
      <c r="G58" t="s">
        <v>248</v>
      </c>
      <c r="H58" t="s">
        <v>100</v>
      </c>
      <c r="I58" t="s">
        <v>257</v>
      </c>
      <c r="J58" t="s">
        <v>284</v>
      </c>
      <c r="K58" t="s">
        <v>246</v>
      </c>
      <c r="L58" s="27">
        <v>273</v>
      </c>
      <c r="M58" s="26">
        <v>43682</v>
      </c>
    </row>
    <row r="59" spans="1:13" ht="15" outlineLevel="3" x14ac:dyDescent="0.25">
      <c r="A59" t="s">
        <v>285</v>
      </c>
      <c r="B59" t="s">
        <v>96</v>
      </c>
      <c r="C59" t="s">
        <v>286</v>
      </c>
      <c r="D59" t="s">
        <v>111</v>
      </c>
      <c r="E59" s="26">
        <v>43644</v>
      </c>
      <c r="F59" s="27">
        <v>-13800</v>
      </c>
      <c r="G59" t="s">
        <v>248</v>
      </c>
      <c r="H59" t="s">
        <v>100</v>
      </c>
      <c r="I59" t="s">
        <v>257</v>
      </c>
      <c r="J59" t="s">
        <v>249</v>
      </c>
      <c r="K59" t="s">
        <v>246</v>
      </c>
      <c r="L59" s="27">
        <v>243</v>
      </c>
      <c r="M59" s="26">
        <v>43682</v>
      </c>
    </row>
    <row r="60" spans="1:13" ht="15" outlineLevel="3" x14ac:dyDescent="0.25">
      <c r="A60" t="s">
        <v>287</v>
      </c>
      <c r="B60" t="s">
        <v>96</v>
      </c>
      <c r="C60" t="s">
        <v>288</v>
      </c>
      <c r="D60" t="s">
        <v>111</v>
      </c>
      <c r="E60" s="26">
        <v>43643</v>
      </c>
      <c r="F60" s="27">
        <v>-33200</v>
      </c>
      <c r="G60" t="s">
        <v>248</v>
      </c>
      <c r="H60" t="s">
        <v>100</v>
      </c>
      <c r="I60" t="s">
        <v>257</v>
      </c>
      <c r="J60" t="s">
        <v>249</v>
      </c>
      <c r="K60" t="s">
        <v>246</v>
      </c>
      <c r="L60" s="27">
        <v>243</v>
      </c>
      <c r="M60" s="26">
        <v>43682</v>
      </c>
    </row>
    <row r="61" spans="1:13" ht="15" outlineLevel="3" x14ac:dyDescent="0.25">
      <c r="A61" t="s">
        <v>256</v>
      </c>
      <c r="B61" t="s">
        <v>96</v>
      </c>
      <c r="C61" t="s">
        <v>289</v>
      </c>
      <c r="D61" t="s">
        <v>111</v>
      </c>
      <c r="E61" s="26">
        <v>43973</v>
      </c>
      <c r="F61" s="27">
        <v>2021644</v>
      </c>
      <c r="G61" t="s">
        <v>229</v>
      </c>
      <c r="H61" t="s">
        <v>140</v>
      </c>
      <c r="I61" t="s">
        <v>257</v>
      </c>
      <c r="J61" t="s">
        <v>290</v>
      </c>
      <c r="K61" t="s">
        <v>232</v>
      </c>
      <c r="L61" s="27">
        <v>12</v>
      </c>
      <c r="M61" s="26">
        <v>43973</v>
      </c>
    </row>
    <row r="62" spans="1:13" ht="15" outlineLevel="3" x14ac:dyDescent="0.25">
      <c r="A62" t="s">
        <v>234</v>
      </c>
      <c r="B62" t="s">
        <v>96</v>
      </c>
      <c r="C62" t="s">
        <v>291</v>
      </c>
      <c r="D62" t="s">
        <v>111</v>
      </c>
      <c r="E62" s="26">
        <v>43753</v>
      </c>
      <c r="F62" s="27">
        <v>-22900</v>
      </c>
      <c r="G62" t="s">
        <v>146</v>
      </c>
      <c r="H62" t="s">
        <v>113</v>
      </c>
      <c r="I62" t="s">
        <v>291</v>
      </c>
      <c r="J62" t="s">
        <v>236</v>
      </c>
      <c r="K62" t="s">
        <v>232</v>
      </c>
      <c r="L62" s="27">
        <v>232</v>
      </c>
      <c r="M62" s="26">
        <v>43753</v>
      </c>
    </row>
    <row r="63" spans="1:13" ht="15" outlineLevel="3" x14ac:dyDescent="0.25">
      <c r="A63" t="s">
        <v>234</v>
      </c>
      <c r="B63" t="s">
        <v>96</v>
      </c>
      <c r="C63" t="s">
        <v>291</v>
      </c>
      <c r="D63" t="s">
        <v>111</v>
      </c>
      <c r="E63" s="26">
        <v>43753</v>
      </c>
      <c r="F63" s="27">
        <v>22900</v>
      </c>
      <c r="G63" t="s">
        <v>146</v>
      </c>
      <c r="H63" t="s">
        <v>113</v>
      </c>
      <c r="I63" t="s">
        <v>291</v>
      </c>
      <c r="J63" t="s">
        <v>236</v>
      </c>
      <c r="K63" t="s">
        <v>148</v>
      </c>
      <c r="L63" s="27">
        <v>232</v>
      </c>
      <c r="M63" s="26">
        <v>43753</v>
      </c>
    </row>
    <row r="64" spans="1:13" ht="15" outlineLevel="3" x14ac:dyDescent="0.25">
      <c r="A64" t="s">
        <v>144</v>
      </c>
      <c r="B64" t="s">
        <v>96</v>
      </c>
      <c r="C64" t="s">
        <v>145</v>
      </c>
      <c r="D64" t="s">
        <v>111</v>
      </c>
      <c r="E64" s="26">
        <v>43973</v>
      </c>
      <c r="F64" s="27">
        <v>-22900</v>
      </c>
      <c r="G64" t="s">
        <v>150</v>
      </c>
      <c r="H64" t="s">
        <v>134</v>
      </c>
      <c r="I64" t="s">
        <v>291</v>
      </c>
      <c r="J64" t="s">
        <v>292</v>
      </c>
      <c r="K64" t="s">
        <v>148</v>
      </c>
      <c r="L64" s="27">
        <v>60</v>
      </c>
      <c r="M64" s="26">
        <v>43865</v>
      </c>
    </row>
    <row r="65" spans="1:13" ht="15" outlineLevel="3" x14ac:dyDescent="0.25">
      <c r="A65" t="s">
        <v>234</v>
      </c>
      <c r="B65" t="s">
        <v>96</v>
      </c>
      <c r="C65" t="s">
        <v>235</v>
      </c>
      <c r="D65" t="s">
        <v>111</v>
      </c>
      <c r="E65" s="26">
        <v>43753</v>
      </c>
      <c r="F65" s="27">
        <v>22900</v>
      </c>
      <c r="G65" t="s">
        <v>229</v>
      </c>
      <c r="H65" t="s">
        <v>113</v>
      </c>
      <c r="I65" t="s">
        <v>291</v>
      </c>
      <c r="J65" t="s">
        <v>293</v>
      </c>
      <c r="K65" t="s">
        <v>232</v>
      </c>
      <c r="L65" s="27">
        <v>232</v>
      </c>
      <c r="M65" s="26">
        <v>43753</v>
      </c>
    </row>
    <row r="66" spans="1:13" ht="15" outlineLevel="3" x14ac:dyDescent="0.25">
      <c r="A66" t="s">
        <v>294</v>
      </c>
      <c r="B66" t="s">
        <v>96</v>
      </c>
      <c r="C66" t="s">
        <v>295</v>
      </c>
      <c r="D66" t="s">
        <v>111</v>
      </c>
      <c r="E66" s="26">
        <v>44119</v>
      </c>
      <c r="F66" s="27">
        <v>0</v>
      </c>
      <c r="G66" t="s">
        <v>146</v>
      </c>
      <c r="H66" t="s">
        <v>113</v>
      </c>
      <c r="I66" t="s">
        <v>295</v>
      </c>
      <c r="J66" t="s">
        <v>236</v>
      </c>
      <c r="K66" t="s">
        <v>162</v>
      </c>
      <c r="L66" s="27">
        <v>7</v>
      </c>
      <c r="M66" s="26">
        <v>44119</v>
      </c>
    </row>
    <row r="67" spans="1:13" ht="15" outlineLevel="3" x14ac:dyDescent="0.25">
      <c r="A67" t="s">
        <v>159</v>
      </c>
      <c r="B67" t="s">
        <v>96</v>
      </c>
      <c r="C67" t="s">
        <v>160</v>
      </c>
      <c r="D67" t="s">
        <v>111</v>
      </c>
      <c r="E67" s="26">
        <v>43882</v>
      </c>
      <c r="F67" s="27">
        <v>-47231</v>
      </c>
      <c r="G67" t="s">
        <v>164</v>
      </c>
      <c r="H67" t="s">
        <v>134</v>
      </c>
      <c r="I67" t="s">
        <v>295</v>
      </c>
      <c r="J67" t="s">
        <v>161</v>
      </c>
      <c r="K67" t="s">
        <v>162</v>
      </c>
      <c r="L67" s="27">
        <v>-60</v>
      </c>
      <c r="M67" s="26">
        <v>44126</v>
      </c>
    </row>
    <row r="68" spans="1:13" ht="15" outlineLevel="3" x14ac:dyDescent="0.25">
      <c r="A68" t="s">
        <v>294</v>
      </c>
      <c r="B68" t="s">
        <v>96</v>
      </c>
      <c r="C68" t="s">
        <v>296</v>
      </c>
      <c r="D68" t="s">
        <v>111</v>
      </c>
      <c r="E68" s="26">
        <v>44119</v>
      </c>
      <c r="F68" s="27">
        <v>70131</v>
      </c>
      <c r="G68" t="s">
        <v>297</v>
      </c>
      <c r="H68" t="s">
        <v>140</v>
      </c>
      <c r="I68" t="s">
        <v>295</v>
      </c>
      <c r="J68" t="s">
        <v>298</v>
      </c>
      <c r="K68" t="s">
        <v>232</v>
      </c>
      <c r="L68" s="27">
        <v>7</v>
      </c>
      <c r="M68" s="26">
        <v>44119</v>
      </c>
    </row>
    <row r="69" spans="1:13" ht="15" outlineLevel="3" x14ac:dyDescent="0.25">
      <c r="A69" t="s">
        <v>152</v>
      </c>
      <c r="B69" t="s">
        <v>96</v>
      </c>
      <c r="C69" t="s">
        <v>153</v>
      </c>
      <c r="D69" t="s">
        <v>111</v>
      </c>
      <c r="E69" s="26">
        <v>44062</v>
      </c>
      <c r="F69" s="27">
        <v>-22900</v>
      </c>
      <c r="G69" t="s">
        <v>299</v>
      </c>
      <c r="H69" t="s">
        <v>134</v>
      </c>
      <c r="I69" t="s">
        <v>295</v>
      </c>
      <c r="J69" t="s">
        <v>300</v>
      </c>
      <c r="K69" t="s">
        <v>155</v>
      </c>
      <c r="L69" s="27">
        <v>-60</v>
      </c>
      <c r="M69" s="26">
        <v>44126</v>
      </c>
    </row>
    <row r="70" spans="1:13" ht="15" outlineLevel="3" x14ac:dyDescent="0.25">
      <c r="A70" t="s">
        <v>301</v>
      </c>
      <c r="B70" t="s">
        <v>96</v>
      </c>
      <c r="C70" t="s">
        <v>302</v>
      </c>
      <c r="D70" t="s">
        <v>111</v>
      </c>
      <c r="E70" s="26">
        <v>44144</v>
      </c>
      <c r="F70" s="27">
        <v>-216771</v>
      </c>
      <c r="G70" t="s">
        <v>146</v>
      </c>
      <c r="H70" t="s">
        <v>113</v>
      </c>
      <c r="I70" t="s">
        <v>302</v>
      </c>
      <c r="J70" t="s">
        <v>303</v>
      </c>
      <c r="K70" t="s">
        <v>245</v>
      </c>
      <c r="L70" s="27">
        <v>18</v>
      </c>
      <c r="M70" s="26">
        <v>44144</v>
      </c>
    </row>
    <row r="71" spans="1:13" ht="15" outlineLevel="3" x14ac:dyDescent="0.25">
      <c r="A71" t="s">
        <v>301</v>
      </c>
      <c r="B71" t="s">
        <v>96</v>
      </c>
      <c r="C71" t="s">
        <v>302</v>
      </c>
      <c r="D71" t="s">
        <v>111</v>
      </c>
      <c r="E71" s="26">
        <v>44144</v>
      </c>
      <c r="F71" s="27">
        <v>216771</v>
      </c>
      <c r="G71" t="s">
        <v>146</v>
      </c>
      <c r="H71" t="s">
        <v>113</v>
      </c>
      <c r="I71" t="s">
        <v>302</v>
      </c>
      <c r="J71" t="s">
        <v>303</v>
      </c>
      <c r="K71" t="s">
        <v>162</v>
      </c>
      <c r="L71" s="27">
        <v>18</v>
      </c>
      <c r="M71" s="26">
        <v>44144</v>
      </c>
    </row>
    <row r="72" spans="1:13" ht="15" outlineLevel="3" x14ac:dyDescent="0.25">
      <c r="A72" t="s">
        <v>159</v>
      </c>
      <c r="B72" t="s">
        <v>96</v>
      </c>
      <c r="C72" t="s">
        <v>166</v>
      </c>
      <c r="D72" t="s">
        <v>111</v>
      </c>
      <c r="E72" s="26">
        <v>43883</v>
      </c>
      <c r="F72" s="27">
        <v>-216771</v>
      </c>
      <c r="G72" t="s">
        <v>304</v>
      </c>
      <c r="H72" t="s">
        <v>134</v>
      </c>
      <c r="I72" t="s">
        <v>302</v>
      </c>
      <c r="J72" t="s">
        <v>305</v>
      </c>
      <c r="K72" t="s">
        <v>162</v>
      </c>
      <c r="L72" s="27">
        <v>135</v>
      </c>
      <c r="M72" s="26">
        <v>43997</v>
      </c>
    </row>
    <row r="73" spans="1:13" ht="15" outlineLevel="3" x14ac:dyDescent="0.25">
      <c r="A73" t="s">
        <v>306</v>
      </c>
      <c r="B73" t="s">
        <v>96</v>
      </c>
      <c r="C73" t="s">
        <v>307</v>
      </c>
      <c r="D73" t="s">
        <v>111</v>
      </c>
      <c r="E73" s="26">
        <v>44144</v>
      </c>
      <c r="F73" s="27">
        <v>216771</v>
      </c>
      <c r="G73" t="s">
        <v>254</v>
      </c>
      <c r="H73" t="s">
        <v>140</v>
      </c>
      <c r="I73" t="s">
        <v>302</v>
      </c>
      <c r="J73" t="s">
        <v>308</v>
      </c>
      <c r="K73" t="s">
        <v>245</v>
      </c>
      <c r="L73" s="27">
        <v>18</v>
      </c>
      <c r="M73" s="26">
        <v>44144</v>
      </c>
    </row>
    <row r="74" spans="1:13" ht="15" outlineLevel="3" x14ac:dyDescent="0.25">
      <c r="A74" t="s">
        <v>309</v>
      </c>
      <c r="B74" t="s">
        <v>96</v>
      </c>
      <c r="C74" t="s">
        <v>310</v>
      </c>
      <c r="D74" t="s">
        <v>175</v>
      </c>
      <c r="E74" s="26">
        <v>44144</v>
      </c>
      <c r="F74" s="27">
        <v>182331</v>
      </c>
      <c r="G74" t="s">
        <v>146</v>
      </c>
      <c r="H74" t="s">
        <v>113</v>
      </c>
      <c r="I74" t="s">
        <v>310</v>
      </c>
      <c r="J74" t="s">
        <v>236</v>
      </c>
      <c r="K74" t="s">
        <v>109</v>
      </c>
      <c r="L74" s="27">
        <v>37</v>
      </c>
      <c r="M74" s="26">
        <v>44144</v>
      </c>
    </row>
    <row r="75" spans="1:13" ht="15" outlineLevel="3" x14ac:dyDescent="0.25">
      <c r="A75" t="s">
        <v>309</v>
      </c>
      <c r="B75" t="s">
        <v>96</v>
      </c>
      <c r="C75" t="s">
        <v>310</v>
      </c>
      <c r="D75" t="s">
        <v>111</v>
      </c>
      <c r="E75" s="26">
        <v>44144</v>
      </c>
      <c r="F75" s="27">
        <v>-182331</v>
      </c>
      <c r="G75" t="s">
        <v>146</v>
      </c>
      <c r="H75" t="s">
        <v>113</v>
      </c>
      <c r="I75" t="s">
        <v>310</v>
      </c>
      <c r="J75" t="s">
        <v>236</v>
      </c>
      <c r="K75" t="s">
        <v>132</v>
      </c>
      <c r="L75" s="27">
        <v>37</v>
      </c>
      <c r="M75" s="26">
        <v>44144</v>
      </c>
    </row>
    <row r="76" spans="1:13" ht="15" outlineLevel="3" x14ac:dyDescent="0.25">
      <c r="A76" t="s">
        <v>311</v>
      </c>
      <c r="B76" t="s">
        <v>96</v>
      </c>
      <c r="C76" t="s">
        <v>312</v>
      </c>
      <c r="D76" t="s">
        <v>175</v>
      </c>
      <c r="E76" s="26">
        <v>44046</v>
      </c>
      <c r="F76" s="27">
        <v>-35200</v>
      </c>
      <c r="G76" t="s">
        <v>107</v>
      </c>
      <c r="H76" t="s">
        <v>100</v>
      </c>
      <c r="I76" t="s">
        <v>310</v>
      </c>
      <c r="J76" t="s">
        <v>313</v>
      </c>
      <c r="K76" t="s">
        <v>109</v>
      </c>
      <c r="L76" s="27">
        <v>16</v>
      </c>
      <c r="M76" s="26">
        <v>44105</v>
      </c>
    </row>
    <row r="77" spans="1:13" ht="15" outlineLevel="3" x14ac:dyDescent="0.25">
      <c r="A77" t="s">
        <v>26</v>
      </c>
      <c r="B77" t="s">
        <v>96</v>
      </c>
      <c r="C77" t="s">
        <v>105</v>
      </c>
      <c r="D77" t="s">
        <v>111</v>
      </c>
      <c r="E77" s="26">
        <v>44071</v>
      </c>
      <c r="F77" s="27">
        <v>-765800</v>
      </c>
      <c r="G77" t="s">
        <v>107</v>
      </c>
      <c r="H77" t="s">
        <v>100</v>
      </c>
      <c r="I77" t="s">
        <v>310</v>
      </c>
      <c r="J77" t="s">
        <v>313</v>
      </c>
      <c r="K77" t="s">
        <v>109</v>
      </c>
      <c r="L77" s="27">
        <v>16</v>
      </c>
      <c r="M77" s="26">
        <v>44105</v>
      </c>
    </row>
    <row r="78" spans="1:13" ht="15" outlineLevel="3" x14ac:dyDescent="0.25">
      <c r="A78" t="s">
        <v>314</v>
      </c>
      <c r="B78" t="s">
        <v>96</v>
      </c>
      <c r="C78" t="s">
        <v>315</v>
      </c>
      <c r="D78" t="s">
        <v>175</v>
      </c>
      <c r="E78" s="26">
        <v>44064</v>
      </c>
      <c r="F78" s="27">
        <v>-77000</v>
      </c>
      <c r="G78" t="s">
        <v>107</v>
      </c>
      <c r="H78" t="s">
        <v>100</v>
      </c>
      <c r="I78" t="s">
        <v>310</v>
      </c>
      <c r="J78" t="s">
        <v>313</v>
      </c>
      <c r="K78" t="s">
        <v>109</v>
      </c>
      <c r="L78" s="27">
        <v>16</v>
      </c>
      <c r="M78" s="26">
        <v>44105</v>
      </c>
    </row>
    <row r="79" spans="1:13" ht="15" outlineLevel="3" x14ac:dyDescent="0.25">
      <c r="A79" t="s">
        <v>159</v>
      </c>
      <c r="B79" t="s">
        <v>96</v>
      </c>
      <c r="C79" t="s">
        <v>169</v>
      </c>
      <c r="D79" t="s">
        <v>111</v>
      </c>
      <c r="E79" s="26">
        <v>43883</v>
      </c>
      <c r="F79" s="27">
        <v>-35169</v>
      </c>
      <c r="G79" t="s">
        <v>164</v>
      </c>
      <c r="H79" t="s">
        <v>134</v>
      </c>
      <c r="I79" t="s">
        <v>310</v>
      </c>
      <c r="J79" t="s">
        <v>161</v>
      </c>
      <c r="K79" t="s">
        <v>162</v>
      </c>
      <c r="L79" s="27">
        <v>-60</v>
      </c>
      <c r="M79" s="26">
        <v>44181</v>
      </c>
    </row>
    <row r="80" spans="1:13" ht="15" outlineLevel="3" x14ac:dyDescent="0.25">
      <c r="A80" t="s">
        <v>316</v>
      </c>
      <c r="B80" t="s">
        <v>96</v>
      </c>
      <c r="C80" t="s">
        <v>317</v>
      </c>
      <c r="D80" t="s">
        <v>175</v>
      </c>
      <c r="E80" s="26">
        <v>43942</v>
      </c>
      <c r="F80" s="27">
        <v>-70131</v>
      </c>
      <c r="G80" t="s">
        <v>318</v>
      </c>
      <c r="H80" t="s">
        <v>100</v>
      </c>
      <c r="I80" t="s">
        <v>310</v>
      </c>
      <c r="J80" t="s">
        <v>319</v>
      </c>
      <c r="K80" t="s">
        <v>320</v>
      </c>
      <c r="L80" s="27">
        <v>46</v>
      </c>
      <c r="M80" s="26">
        <v>44075</v>
      </c>
    </row>
    <row r="81" spans="1:13" ht="15" outlineLevel="3" x14ac:dyDescent="0.25">
      <c r="A81" t="s">
        <v>309</v>
      </c>
      <c r="B81" t="s">
        <v>96</v>
      </c>
      <c r="C81" t="s">
        <v>133</v>
      </c>
      <c r="D81" t="s">
        <v>111</v>
      </c>
      <c r="E81" s="26">
        <v>44144</v>
      </c>
      <c r="F81" s="27">
        <v>983300</v>
      </c>
      <c r="G81" t="s">
        <v>321</v>
      </c>
      <c r="H81" t="s">
        <v>140</v>
      </c>
      <c r="I81" t="s">
        <v>310</v>
      </c>
      <c r="J81" t="s">
        <v>308</v>
      </c>
      <c r="K81" t="s">
        <v>132</v>
      </c>
      <c r="L81" s="27">
        <v>37</v>
      </c>
      <c r="M81" s="26">
        <v>44144</v>
      </c>
    </row>
    <row r="82" spans="1:13" ht="15" outlineLevel="3" x14ac:dyDescent="0.25">
      <c r="A82" t="s">
        <v>322</v>
      </c>
      <c r="B82" t="s">
        <v>96</v>
      </c>
      <c r="C82" t="s">
        <v>323</v>
      </c>
      <c r="D82" t="s">
        <v>111</v>
      </c>
      <c r="E82" s="26">
        <v>44144</v>
      </c>
      <c r="F82" s="27">
        <v>-165858</v>
      </c>
      <c r="G82" t="s">
        <v>146</v>
      </c>
      <c r="H82" t="s">
        <v>113</v>
      </c>
      <c r="I82" t="s">
        <v>323</v>
      </c>
      <c r="J82" t="s">
        <v>236</v>
      </c>
      <c r="K82" t="s">
        <v>115</v>
      </c>
      <c r="L82" s="27">
        <v>44</v>
      </c>
      <c r="M82" s="26">
        <v>44144</v>
      </c>
    </row>
    <row r="83" spans="1:13" ht="15" outlineLevel="3" x14ac:dyDescent="0.25">
      <c r="A83" t="s">
        <v>322</v>
      </c>
      <c r="B83" t="s">
        <v>96</v>
      </c>
      <c r="C83" t="s">
        <v>323</v>
      </c>
      <c r="D83" t="s">
        <v>111</v>
      </c>
      <c r="E83" s="26">
        <v>44144</v>
      </c>
      <c r="F83" s="27">
        <v>165858</v>
      </c>
      <c r="G83" t="s">
        <v>146</v>
      </c>
      <c r="H83" t="s">
        <v>113</v>
      </c>
      <c r="I83" t="s">
        <v>323</v>
      </c>
      <c r="J83" t="s">
        <v>236</v>
      </c>
      <c r="K83" t="s">
        <v>162</v>
      </c>
      <c r="L83" s="27">
        <v>44</v>
      </c>
      <c r="M83" s="26">
        <v>44144</v>
      </c>
    </row>
    <row r="84" spans="1:13" ht="15" outlineLevel="3" x14ac:dyDescent="0.25">
      <c r="A84" t="s">
        <v>171</v>
      </c>
      <c r="B84" t="s">
        <v>96</v>
      </c>
      <c r="C84" t="s">
        <v>172</v>
      </c>
      <c r="D84" t="s">
        <v>111</v>
      </c>
      <c r="E84" s="26">
        <v>43883</v>
      </c>
      <c r="F84" s="27">
        <v>-165858</v>
      </c>
      <c r="G84" t="s">
        <v>164</v>
      </c>
      <c r="H84" t="s">
        <v>134</v>
      </c>
      <c r="I84" t="s">
        <v>323</v>
      </c>
      <c r="J84" t="s">
        <v>161</v>
      </c>
      <c r="K84" t="s">
        <v>162</v>
      </c>
      <c r="L84" s="27">
        <v>-60</v>
      </c>
      <c r="M84" s="26">
        <v>44188</v>
      </c>
    </row>
    <row r="85" spans="1:13" ht="15" outlineLevel="3" x14ac:dyDescent="0.25">
      <c r="A85" t="s">
        <v>322</v>
      </c>
      <c r="B85" t="s">
        <v>96</v>
      </c>
      <c r="C85" t="s">
        <v>324</v>
      </c>
      <c r="D85" t="s">
        <v>111</v>
      </c>
      <c r="E85" s="26">
        <v>44144</v>
      </c>
      <c r="F85" s="27">
        <v>165858</v>
      </c>
      <c r="G85" t="s">
        <v>325</v>
      </c>
      <c r="H85" t="s">
        <v>140</v>
      </c>
      <c r="I85" t="s">
        <v>323</v>
      </c>
      <c r="J85" t="s">
        <v>308</v>
      </c>
      <c r="K85" t="s">
        <v>115</v>
      </c>
      <c r="L85" s="27">
        <v>44</v>
      </c>
      <c r="M85" s="26">
        <v>44144</v>
      </c>
    </row>
    <row r="86" spans="1:13" ht="15" outlineLevel="3" x14ac:dyDescent="0.25">
      <c r="A86" t="s">
        <v>326</v>
      </c>
      <c r="B86" t="s">
        <v>96</v>
      </c>
      <c r="C86" t="s">
        <v>327</v>
      </c>
      <c r="D86" t="s">
        <v>111</v>
      </c>
      <c r="E86" s="26">
        <v>44214</v>
      </c>
      <c r="F86" s="27">
        <v>-57600</v>
      </c>
      <c r="G86" t="s">
        <v>146</v>
      </c>
      <c r="H86" t="s">
        <v>113</v>
      </c>
      <c r="I86" t="s">
        <v>327</v>
      </c>
      <c r="J86" t="s">
        <v>328</v>
      </c>
      <c r="K86" t="s">
        <v>245</v>
      </c>
      <c r="L86" s="27">
        <v>0</v>
      </c>
      <c r="M86" s="26">
        <v>44214</v>
      </c>
    </row>
    <row r="87" spans="1:13" ht="15" outlineLevel="3" x14ac:dyDescent="0.25">
      <c r="A87" t="s">
        <v>326</v>
      </c>
      <c r="B87" t="s">
        <v>96</v>
      </c>
      <c r="C87" t="s">
        <v>327</v>
      </c>
      <c r="D87" t="s">
        <v>111</v>
      </c>
      <c r="E87" s="26">
        <v>44214</v>
      </c>
      <c r="F87" s="27">
        <v>57600</v>
      </c>
      <c r="G87" t="s">
        <v>146</v>
      </c>
      <c r="H87" t="s">
        <v>113</v>
      </c>
      <c r="I87" t="s">
        <v>327</v>
      </c>
      <c r="J87" t="s">
        <v>328</v>
      </c>
      <c r="K87" t="s">
        <v>329</v>
      </c>
      <c r="L87" s="27">
        <v>0</v>
      </c>
      <c r="M87" s="26">
        <v>44214</v>
      </c>
    </row>
    <row r="88" spans="1:13" ht="15" outlineLevel="3" x14ac:dyDescent="0.25">
      <c r="A88" t="s">
        <v>23</v>
      </c>
      <c r="B88" t="s">
        <v>96</v>
      </c>
      <c r="C88" t="s">
        <v>330</v>
      </c>
      <c r="D88" t="s">
        <v>111</v>
      </c>
      <c r="E88" s="26">
        <v>43915</v>
      </c>
      <c r="F88" s="27">
        <v>-57600</v>
      </c>
      <c r="G88" t="s">
        <v>331</v>
      </c>
      <c r="H88" t="s">
        <v>100</v>
      </c>
      <c r="I88" t="s">
        <v>327</v>
      </c>
      <c r="J88" t="s">
        <v>332</v>
      </c>
      <c r="K88" t="s">
        <v>329</v>
      </c>
      <c r="L88" s="27">
        <v>49</v>
      </c>
      <c r="M88" s="26">
        <v>44105</v>
      </c>
    </row>
    <row r="89" spans="1:13" ht="15" outlineLevel="3" x14ac:dyDescent="0.25">
      <c r="A89" t="s">
        <v>333</v>
      </c>
      <c r="B89" t="s">
        <v>96</v>
      </c>
      <c r="C89" t="s">
        <v>334</v>
      </c>
      <c r="D89" t="s">
        <v>111</v>
      </c>
      <c r="E89" s="26">
        <v>44214</v>
      </c>
      <c r="F89" s="27">
        <v>57600</v>
      </c>
      <c r="G89" t="s">
        <v>335</v>
      </c>
      <c r="H89" t="s">
        <v>140</v>
      </c>
      <c r="I89" t="s">
        <v>327</v>
      </c>
      <c r="J89" t="s">
        <v>308</v>
      </c>
      <c r="K89" t="s">
        <v>245</v>
      </c>
      <c r="L89" s="27">
        <v>0</v>
      </c>
      <c r="M89" s="26">
        <v>44214</v>
      </c>
    </row>
    <row r="90" spans="1:13" ht="15" outlineLevel="3" x14ac:dyDescent="0.25">
      <c r="A90" t="s">
        <v>38</v>
      </c>
      <c r="B90" t="s">
        <v>96</v>
      </c>
      <c r="C90" t="s">
        <v>336</v>
      </c>
      <c r="D90" t="s">
        <v>175</v>
      </c>
      <c r="E90" s="26">
        <v>44189</v>
      </c>
      <c r="F90" s="27">
        <v>60482</v>
      </c>
      <c r="G90" t="s">
        <v>146</v>
      </c>
      <c r="H90" t="s">
        <v>113</v>
      </c>
      <c r="I90" t="s">
        <v>336</v>
      </c>
      <c r="J90"/>
      <c r="K90" t="s">
        <v>337</v>
      </c>
      <c r="L90" s="27">
        <v>250</v>
      </c>
      <c r="M90" s="26">
        <v>44189</v>
      </c>
    </row>
    <row r="91" spans="1:13" ht="15" outlineLevel="3" x14ac:dyDescent="0.25">
      <c r="A91" t="s">
        <v>38</v>
      </c>
      <c r="B91" t="s">
        <v>96</v>
      </c>
      <c r="C91" t="s">
        <v>336</v>
      </c>
      <c r="D91" t="s">
        <v>111</v>
      </c>
      <c r="E91" s="26">
        <v>44189</v>
      </c>
      <c r="F91" s="27">
        <v>-29850</v>
      </c>
      <c r="G91" t="s">
        <v>146</v>
      </c>
      <c r="H91" t="s">
        <v>113</v>
      </c>
      <c r="I91" t="s">
        <v>336</v>
      </c>
      <c r="J91"/>
      <c r="K91" t="s">
        <v>338</v>
      </c>
      <c r="L91" s="27">
        <v>250</v>
      </c>
      <c r="M91" s="26">
        <v>44189</v>
      </c>
    </row>
    <row r="92" spans="1:13" ht="15" outlineLevel="3" x14ac:dyDescent="0.25">
      <c r="A92" t="s">
        <v>38</v>
      </c>
      <c r="B92" t="s">
        <v>96</v>
      </c>
      <c r="C92" t="s">
        <v>339</v>
      </c>
      <c r="D92" t="s">
        <v>175</v>
      </c>
      <c r="E92" s="26">
        <v>44189</v>
      </c>
      <c r="F92" s="27">
        <v>-60482</v>
      </c>
      <c r="G92" t="s">
        <v>340</v>
      </c>
      <c r="H92" t="s">
        <v>100</v>
      </c>
      <c r="I92" t="s">
        <v>336</v>
      </c>
      <c r="J92" t="s">
        <v>341</v>
      </c>
      <c r="K92" t="s">
        <v>337</v>
      </c>
      <c r="L92" s="27">
        <v>121</v>
      </c>
      <c r="M92" s="26">
        <v>44258</v>
      </c>
    </row>
    <row r="93" spans="1:13" ht="15" outlineLevel="3" x14ac:dyDescent="0.25">
      <c r="A93" t="s">
        <v>342</v>
      </c>
      <c r="B93" t="s">
        <v>96</v>
      </c>
      <c r="C93" t="s">
        <v>343</v>
      </c>
      <c r="D93" t="s">
        <v>111</v>
      </c>
      <c r="E93" s="26">
        <v>44427</v>
      </c>
      <c r="F93" s="27">
        <v>29850</v>
      </c>
      <c r="G93" t="s">
        <v>344</v>
      </c>
      <c r="H93" t="s">
        <v>140</v>
      </c>
      <c r="I93" t="s">
        <v>336</v>
      </c>
      <c r="J93" t="s">
        <v>345</v>
      </c>
      <c r="K93" t="s">
        <v>338</v>
      </c>
      <c r="L93" s="27">
        <v>12</v>
      </c>
      <c r="M93" s="26">
        <v>44427</v>
      </c>
    </row>
    <row r="94" spans="1:13" ht="15" outlineLevel="3" x14ac:dyDescent="0.25">
      <c r="A94" t="s">
        <v>45</v>
      </c>
      <c r="B94" t="s">
        <v>96</v>
      </c>
      <c r="C94" t="s">
        <v>346</v>
      </c>
      <c r="D94" t="s">
        <v>175</v>
      </c>
      <c r="E94" s="26">
        <v>44304</v>
      </c>
      <c r="F94" s="27">
        <v>155700</v>
      </c>
      <c r="G94" t="s">
        <v>146</v>
      </c>
      <c r="H94" t="s">
        <v>113</v>
      </c>
      <c r="I94" t="s">
        <v>346</v>
      </c>
      <c r="J94"/>
      <c r="K94" t="s">
        <v>347</v>
      </c>
      <c r="L94" s="27">
        <v>226</v>
      </c>
      <c r="M94" s="26">
        <v>44304</v>
      </c>
    </row>
    <row r="95" spans="1:13" ht="15" outlineLevel="3" x14ac:dyDescent="0.25">
      <c r="A95" t="s">
        <v>45</v>
      </c>
      <c r="B95" t="s">
        <v>96</v>
      </c>
      <c r="C95" t="s">
        <v>346</v>
      </c>
      <c r="D95" t="s">
        <v>111</v>
      </c>
      <c r="E95" s="26">
        <v>44304</v>
      </c>
      <c r="F95" s="27">
        <v>-223349</v>
      </c>
      <c r="G95" t="s">
        <v>146</v>
      </c>
      <c r="H95" t="s">
        <v>113</v>
      </c>
      <c r="I95" t="s">
        <v>346</v>
      </c>
      <c r="J95"/>
      <c r="K95" t="s">
        <v>123</v>
      </c>
      <c r="L95" s="27">
        <v>226</v>
      </c>
      <c r="M95" s="26">
        <v>44304</v>
      </c>
    </row>
    <row r="96" spans="1:13" ht="15" outlineLevel="3" x14ac:dyDescent="0.25">
      <c r="A96" t="s">
        <v>45</v>
      </c>
      <c r="B96" t="s">
        <v>96</v>
      </c>
      <c r="C96" t="s">
        <v>346</v>
      </c>
      <c r="D96" t="s">
        <v>98</v>
      </c>
      <c r="E96" s="26">
        <v>44304</v>
      </c>
      <c r="F96" s="27">
        <v>108258</v>
      </c>
      <c r="G96" t="s">
        <v>146</v>
      </c>
      <c r="H96" t="s">
        <v>113</v>
      </c>
      <c r="I96" t="s">
        <v>346</v>
      </c>
      <c r="J96"/>
      <c r="K96" t="s">
        <v>348</v>
      </c>
      <c r="L96" s="27">
        <v>226</v>
      </c>
      <c r="M96" s="26">
        <v>44304</v>
      </c>
    </row>
    <row r="97" spans="1:13" ht="15" outlineLevel="3" x14ac:dyDescent="0.25">
      <c r="A97" t="s">
        <v>349</v>
      </c>
      <c r="B97" t="s">
        <v>96</v>
      </c>
      <c r="C97" t="s">
        <v>350</v>
      </c>
      <c r="D97" t="s">
        <v>98</v>
      </c>
      <c r="E97" s="26">
        <v>44069</v>
      </c>
      <c r="F97" s="27">
        <v>-108258</v>
      </c>
      <c r="G97" t="s">
        <v>351</v>
      </c>
      <c r="H97" t="s">
        <v>100</v>
      </c>
      <c r="I97" t="s">
        <v>346</v>
      </c>
      <c r="J97" t="s">
        <v>352</v>
      </c>
      <c r="K97" t="s">
        <v>348</v>
      </c>
      <c r="L97" s="27">
        <v>365</v>
      </c>
      <c r="M97" s="26">
        <v>44105</v>
      </c>
    </row>
    <row r="98" spans="1:13" ht="15" outlineLevel="3" x14ac:dyDescent="0.25">
      <c r="A98" t="s">
        <v>45</v>
      </c>
      <c r="B98" t="s">
        <v>96</v>
      </c>
      <c r="C98" t="s">
        <v>353</v>
      </c>
      <c r="D98" t="s">
        <v>175</v>
      </c>
      <c r="E98" s="26">
        <v>44304</v>
      </c>
      <c r="F98" s="27">
        <v>-155700</v>
      </c>
      <c r="G98" t="s">
        <v>354</v>
      </c>
      <c r="H98" t="s">
        <v>100</v>
      </c>
      <c r="I98" t="s">
        <v>346</v>
      </c>
      <c r="J98" t="s">
        <v>355</v>
      </c>
      <c r="K98" t="s">
        <v>347</v>
      </c>
      <c r="L98" s="27">
        <v>119</v>
      </c>
      <c r="M98" s="26">
        <v>44351</v>
      </c>
    </row>
    <row r="99" spans="1:13" ht="15" outlineLevel="3" x14ac:dyDescent="0.25">
      <c r="A99" t="s">
        <v>356</v>
      </c>
      <c r="B99" t="s">
        <v>96</v>
      </c>
      <c r="C99" t="s">
        <v>357</v>
      </c>
      <c r="D99" t="s">
        <v>111</v>
      </c>
      <c r="E99" s="26">
        <v>44519</v>
      </c>
      <c r="F99" s="27">
        <v>223349</v>
      </c>
      <c r="G99" t="s">
        <v>358</v>
      </c>
      <c r="H99" t="s">
        <v>140</v>
      </c>
      <c r="I99" t="s">
        <v>346</v>
      </c>
      <c r="J99" t="s">
        <v>359</v>
      </c>
      <c r="K99" t="s">
        <v>123</v>
      </c>
      <c r="L99" s="27">
        <v>11</v>
      </c>
      <c r="M99" s="26">
        <v>44519</v>
      </c>
    </row>
    <row r="100" spans="1:13" ht="15" outlineLevel="3" x14ac:dyDescent="0.25">
      <c r="A100" t="s">
        <v>50</v>
      </c>
      <c r="B100" t="s">
        <v>96</v>
      </c>
      <c r="C100" t="s">
        <v>360</v>
      </c>
      <c r="D100" t="s">
        <v>111</v>
      </c>
      <c r="E100" s="26">
        <v>44454</v>
      </c>
      <c r="F100" s="27">
        <v>14925</v>
      </c>
      <c r="G100" t="s">
        <v>146</v>
      </c>
      <c r="H100" t="s">
        <v>113</v>
      </c>
      <c r="I100" t="s">
        <v>360</v>
      </c>
      <c r="J100"/>
      <c r="K100" t="s">
        <v>361</v>
      </c>
      <c r="L100" s="27">
        <v>106</v>
      </c>
      <c r="M100" s="26">
        <v>44454</v>
      </c>
    </row>
    <row r="101" spans="1:13" ht="15" outlineLevel="3" x14ac:dyDescent="0.25">
      <c r="A101" t="s">
        <v>50</v>
      </c>
      <c r="B101" t="s">
        <v>96</v>
      </c>
      <c r="C101" t="s">
        <v>362</v>
      </c>
      <c r="D101" t="s">
        <v>111</v>
      </c>
      <c r="E101" s="26">
        <v>44454</v>
      </c>
      <c r="F101" s="27">
        <v>-59700</v>
      </c>
      <c r="G101" t="s">
        <v>363</v>
      </c>
      <c r="H101" t="s">
        <v>100</v>
      </c>
      <c r="I101" t="s">
        <v>360</v>
      </c>
      <c r="J101" t="s">
        <v>364</v>
      </c>
      <c r="K101" t="s">
        <v>365</v>
      </c>
      <c r="L101" s="27">
        <v>25</v>
      </c>
      <c r="M101" s="26">
        <v>44475</v>
      </c>
    </row>
    <row r="102" spans="1:13" ht="15" outlineLevel="3" x14ac:dyDescent="0.25">
      <c r="A102" t="s">
        <v>366</v>
      </c>
      <c r="B102" t="s">
        <v>96</v>
      </c>
      <c r="C102" t="s">
        <v>367</v>
      </c>
      <c r="D102" t="s">
        <v>111</v>
      </c>
      <c r="E102" s="26">
        <v>44519</v>
      </c>
      <c r="F102" s="27">
        <v>44775</v>
      </c>
      <c r="G102" t="s">
        <v>368</v>
      </c>
      <c r="H102" t="s">
        <v>140</v>
      </c>
      <c r="I102" t="s">
        <v>360</v>
      </c>
      <c r="J102" t="s">
        <v>359</v>
      </c>
      <c r="K102" t="s">
        <v>361</v>
      </c>
      <c r="L102" s="27">
        <v>41</v>
      </c>
      <c r="M102" s="26">
        <v>44519</v>
      </c>
    </row>
    <row r="103" spans="1:13" ht="15" outlineLevel="3" x14ac:dyDescent="0.25">
      <c r="A103" t="s">
        <v>43</v>
      </c>
      <c r="B103" t="s">
        <v>96</v>
      </c>
      <c r="C103" t="s">
        <v>369</v>
      </c>
      <c r="D103" t="s">
        <v>111</v>
      </c>
      <c r="E103" s="26">
        <v>44299</v>
      </c>
      <c r="F103" s="27">
        <v>-131984</v>
      </c>
      <c r="G103" t="s">
        <v>146</v>
      </c>
      <c r="H103" t="s">
        <v>113</v>
      </c>
      <c r="I103" t="s">
        <v>369</v>
      </c>
      <c r="J103"/>
      <c r="K103" t="s">
        <v>232</v>
      </c>
      <c r="L103" s="27">
        <v>261</v>
      </c>
      <c r="M103" s="26">
        <v>44299</v>
      </c>
    </row>
    <row r="104" spans="1:13" ht="15" outlineLevel="3" x14ac:dyDescent="0.25">
      <c r="A104" t="s">
        <v>43</v>
      </c>
      <c r="B104" t="s">
        <v>96</v>
      </c>
      <c r="C104" t="s">
        <v>369</v>
      </c>
      <c r="D104" t="s">
        <v>370</v>
      </c>
      <c r="E104" s="26">
        <v>44299</v>
      </c>
      <c r="F104" s="27">
        <v>136659</v>
      </c>
      <c r="G104" t="s">
        <v>146</v>
      </c>
      <c r="H104" t="s">
        <v>113</v>
      </c>
      <c r="I104" t="s">
        <v>369</v>
      </c>
      <c r="J104"/>
      <c r="K104" t="s">
        <v>371</v>
      </c>
      <c r="L104" s="27">
        <v>261</v>
      </c>
      <c r="M104" s="26">
        <v>44299</v>
      </c>
    </row>
    <row r="105" spans="1:13" ht="15" outlineLevel="3" x14ac:dyDescent="0.25">
      <c r="A105" t="s">
        <v>43</v>
      </c>
      <c r="B105" t="s">
        <v>96</v>
      </c>
      <c r="C105" t="s">
        <v>372</v>
      </c>
      <c r="D105" t="s">
        <v>370</v>
      </c>
      <c r="E105" s="26">
        <v>44299</v>
      </c>
      <c r="F105" s="27">
        <v>-76959</v>
      </c>
      <c r="G105" t="s">
        <v>373</v>
      </c>
      <c r="H105" t="s">
        <v>100</v>
      </c>
      <c r="I105" t="s">
        <v>369</v>
      </c>
      <c r="J105" t="s">
        <v>374</v>
      </c>
      <c r="K105" t="s">
        <v>371</v>
      </c>
      <c r="L105" s="27">
        <v>149</v>
      </c>
      <c r="M105" s="26">
        <v>44351</v>
      </c>
    </row>
    <row r="106" spans="1:13" ht="15" outlineLevel="3" x14ac:dyDescent="0.25">
      <c r="A106" t="s">
        <v>375</v>
      </c>
      <c r="B106" t="s">
        <v>96</v>
      </c>
      <c r="C106" t="s">
        <v>376</v>
      </c>
      <c r="D106" t="s">
        <v>370</v>
      </c>
      <c r="E106" s="26">
        <v>44303</v>
      </c>
      <c r="F106" s="27">
        <v>-59700</v>
      </c>
      <c r="G106" t="s">
        <v>373</v>
      </c>
      <c r="H106" t="s">
        <v>100</v>
      </c>
      <c r="I106" t="s">
        <v>369</v>
      </c>
      <c r="J106" t="s">
        <v>374</v>
      </c>
      <c r="K106" t="s">
        <v>371</v>
      </c>
      <c r="L106" s="27">
        <v>149</v>
      </c>
      <c r="M106" s="26">
        <v>44351</v>
      </c>
    </row>
    <row r="107" spans="1:13" ht="15" outlineLevel="3" x14ac:dyDescent="0.25">
      <c r="A107" t="s">
        <v>377</v>
      </c>
      <c r="B107" t="s">
        <v>96</v>
      </c>
      <c r="C107" t="s">
        <v>378</v>
      </c>
      <c r="D107" t="s">
        <v>111</v>
      </c>
      <c r="E107" s="26">
        <v>44302</v>
      </c>
      <c r="F107" s="27">
        <v>131984</v>
      </c>
      <c r="G107" t="s">
        <v>379</v>
      </c>
      <c r="H107" t="s">
        <v>140</v>
      </c>
      <c r="I107" t="s">
        <v>369</v>
      </c>
      <c r="J107" t="s">
        <v>308</v>
      </c>
      <c r="K107" t="s">
        <v>232</v>
      </c>
      <c r="L107" s="27">
        <v>258</v>
      </c>
      <c r="M107" s="26">
        <v>44302</v>
      </c>
    </row>
    <row r="108" spans="1:13" ht="15" outlineLevel="3" x14ac:dyDescent="0.25">
      <c r="A108" t="s">
        <v>45</v>
      </c>
      <c r="B108" t="s">
        <v>96</v>
      </c>
      <c r="C108" t="s">
        <v>380</v>
      </c>
      <c r="D108" t="s">
        <v>175</v>
      </c>
      <c r="E108" s="26">
        <v>44304</v>
      </c>
      <c r="F108" s="27">
        <v>246977</v>
      </c>
      <c r="G108" t="s">
        <v>146</v>
      </c>
      <c r="H108" t="s">
        <v>113</v>
      </c>
      <c r="I108" t="s">
        <v>380</v>
      </c>
      <c r="J108"/>
      <c r="K108" t="s">
        <v>347</v>
      </c>
      <c r="L108" s="27">
        <v>256</v>
      </c>
      <c r="M108" s="26">
        <v>44304</v>
      </c>
    </row>
    <row r="109" spans="1:13" ht="15" outlineLevel="3" x14ac:dyDescent="0.25">
      <c r="A109" t="s">
        <v>45</v>
      </c>
      <c r="B109" t="s">
        <v>96</v>
      </c>
      <c r="C109" t="s">
        <v>380</v>
      </c>
      <c r="D109" t="s">
        <v>111</v>
      </c>
      <c r="E109" s="26">
        <v>44304</v>
      </c>
      <c r="F109" s="27">
        <v>-283489</v>
      </c>
      <c r="G109" t="s">
        <v>146</v>
      </c>
      <c r="H109" t="s">
        <v>113</v>
      </c>
      <c r="I109" t="s">
        <v>380</v>
      </c>
      <c r="J109"/>
      <c r="K109" t="s">
        <v>162</v>
      </c>
      <c r="L109" s="27">
        <v>256</v>
      </c>
      <c r="M109" s="26">
        <v>44304</v>
      </c>
    </row>
    <row r="110" spans="1:13" ht="15" outlineLevel="3" x14ac:dyDescent="0.25">
      <c r="A110" t="s">
        <v>45</v>
      </c>
      <c r="B110" t="s">
        <v>96</v>
      </c>
      <c r="C110" t="s">
        <v>380</v>
      </c>
      <c r="D110" t="s">
        <v>370</v>
      </c>
      <c r="E110" s="26">
        <v>44304</v>
      </c>
      <c r="F110" s="27">
        <v>57600</v>
      </c>
      <c r="G110" t="s">
        <v>146</v>
      </c>
      <c r="H110" t="s">
        <v>113</v>
      </c>
      <c r="I110" t="s">
        <v>380</v>
      </c>
      <c r="J110"/>
      <c r="K110" t="s">
        <v>320</v>
      </c>
      <c r="L110" s="27">
        <v>256</v>
      </c>
      <c r="M110" s="26">
        <v>44304</v>
      </c>
    </row>
    <row r="111" spans="1:13" ht="15" outlineLevel="3" x14ac:dyDescent="0.25">
      <c r="A111" t="s">
        <v>381</v>
      </c>
      <c r="B111" t="s">
        <v>96</v>
      </c>
      <c r="C111" t="s">
        <v>382</v>
      </c>
      <c r="D111" t="s">
        <v>175</v>
      </c>
      <c r="E111" s="26">
        <v>44174</v>
      </c>
      <c r="F111" s="27">
        <v>-81359</v>
      </c>
      <c r="G111" t="s">
        <v>383</v>
      </c>
      <c r="H111" t="s">
        <v>100</v>
      </c>
      <c r="I111" t="s">
        <v>380</v>
      </c>
      <c r="J111" t="s">
        <v>384</v>
      </c>
      <c r="K111" t="s">
        <v>320</v>
      </c>
      <c r="L111" s="27">
        <v>242</v>
      </c>
      <c r="M111" s="26">
        <v>44258</v>
      </c>
    </row>
    <row r="112" spans="1:13" ht="15" outlineLevel="3" x14ac:dyDescent="0.25">
      <c r="A112" t="s">
        <v>385</v>
      </c>
      <c r="B112" t="s">
        <v>96</v>
      </c>
      <c r="C112" t="s">
        <v>386</v>
      </c>
      <c r="D112" t="s">
        <v>370</v>
      </c>
      <c r="E112" s="26">
        <v>44184</v>
      </c>
      <c r="F112" s="27">
        <v>-57600</v>
      </c>
      <c r="G112" t="s">
        <v>383</v>
      </c>
      <c r="H112" t="s">
        <v>100</v>
      </c>
      <c r="I112" t="s">
        <v>380</v>
      </c>
      <c r="J112" t="s">
        <v>387</v>
      </c>
      <c r="K112" t="s">
        <v>320</v>
      </c>
      <c r="L112" s="27">
        <v>242</v>
      </c>
      <c r="M112" s="26">
        <v>44258</v>
      </c>
    </row>
    <row r="113" spans="1:13" ht="15" outlineLevel="3" x14ac:dyDescent="0.25">
      <c r="A113" t="s">
        <v>388</v>
      </c>
      <c r="B113" t="s">
        <v>96</v>
      </c>
      <c r="C113" t="s">
        <v>389</v>
      </c>
      <c r="D113" t="s">
        <v>175</v>
      </c>
      <c r="E113" s="26">
        <v>44220</v>
      </c>
      <c r="F113" s="27">
        <v>-59700</v>
      </c>
      <c r="G113" t="s">
        <v>390</v>
      </c>
      <c r="H113" t="s">
        <v>100</v>
      </c>
      <c r="I113" t="s">
        <v>380</v>
      </c>
      <c r="J113" t="s">
        <v>319</v>
      </c>
      <c r="K113" t="s">
        <v>320</v>
      </c>
      <c r="L113" s="27">
        <v>241</v>
      </c>
      <c r="M113" s="26">
        <v>44259</v>
      </c>
    </row>
    <row r="114" spans="1:13" ht="15" outlineLevel="3" x14ac:dyDescent="0.25">
      <c r="A114" t="s">
        <v>391</v>
      </c>
      <c r="B114" t="s">
        <v>96</v>
      </c>
      <c r="C114" t="s">
        <v>392</v>
      </c>
      <c r="D114" t="s">
        <v>175</v>
      </c>
      <c r="E114" s="26">
        <v>44225</v>
      </c>
      <c r="F114" s="27">
        <v>-65309</v>
      </c>
      <c r="G114" t="s">
        <v>390</v>
      </c>
      <c r="H114" t="s">
        <v>100</v>
      </c>
      <c r="I114" t="s">
        <v>380</v>
      </c>
      <c r="J114" t="s">
        <v>319</v>
      </c>
      <c r="K114" t="s">
        <v>320</v>
      </c>
      <c r="L114" s="27">
        <v>241</v>
      </c>
      <c r="M114" s="26">
        <v>44259</v>
      </c>
    </row>
    <row r="115" spans="1:13" ht="15" outlineLevel="3" x14ac:dyDescent="0.25">
      <c r="A115" t="s">
        <v>171</v>
      </c>
      <c r="B115" t="s">
        <v>96</v>
      </c>
      <c r="C115" t="s">
        <v>172</v>
      </c>
      <c r="D115" t="s">
        <v>111</v>
      </c>
      <c r="E115" s="26">
        <v>43883</v>
      </c>
      <c r="F115" s="27">
        <v>-51232</v>
      </c>
      <c r="G115" t="s">
        <v>164</v>
      </c>
      <c r="H115" t="s">
        <v>134</v>
      </c>
      <c r="I115" t="s">
        <v>380</v>
      </c>
      <c r="J115" t="s">
        <v>168</v>
      </c>
      <c r="K115" t="s">
        <v>162</v>
      </c>
      <c r="L115" s="27">
        <v>602</v>
      </c>
      <c r="M115" s="26">
        <v>43928</v>
      </c>
    </row>
    <row r="116" spans="1:13" ht="15" outlineLevel="3" x14ac:dyDescent="0.25">
      <c r="A116" t="s">
        <v>45</v>
      </c>
      <c r="B116" t="s">
        <v>96</v>
      </c>
      <c r="C116" t="s">
        <v>346</v>
      </c>
      <c r="D116" t="s">
        <v>175</v>
      </c>
      <c r="E116" s="26">
        <v>44304</v>
      </c>
      <c r="F116" s="27">
        <v>-40609</v>
      </c>
      <c r="G116" t="s">
        <v>354</v>
      </c>
      <c r="H116" t="s">
        <v>113</v>
      </c>
      <c r="I116" t="s">
        <v>380</v>
      </c>
      <c r="J116" t="s">
        <v>393</v>
      </c>
      <c r="K116" t="s">
        <v>347</v>
      </c>
      <c r="L116" s="27">
        <v>149</v>
      </c>
      <c r="M116" s="26">
        <v>44351</v>
      </c>
    </row>
    <row r="117" spans="1:13" ht="15" outlineLevel="3" x14ac:dyDescent="0.25">
      <c r="A117" t="s">
        <v>394</v>
      </c>
      <c r="B117" t="s">
        <v>96</v>
      </c>
      <c r="C117" t="s">
        <v>395</v>
      </c>
      <c r="D117" t="s">
        <v>111</v>
      </c>
      <c r="E117" s="26">
        <v>44519</v>
      </c>
      <c r="F117" s="27">
        <v>334721</v>
      </c>
      <c r="G117" t="s">
        <v>139</v>
      </c>
      <c r="H117" t="s">
        <v>140</v>
      </c>
      <c r="I117" t="s">
        <v>380</v>
      </c>
      <c r="J117" t="s">
        <v>359</v>
      </c>
      <c r="K117" t="s">
        <v>142</v>
      </c>
      <c r="L117" s="27">
        <v>41</v>
      </c>
      <c r="M117" s="26">
        <v>44519</v>
      </c>
    </row>
    <row r="118" spans="1:13" ht="15" outlineLevel="3" x14ac:dyDescent="0.25">
      <c r="A118" t="s">
        <v>129</v>
      </c>
      <c r="B118" t="s">
        <v>96</v>
      </c>
      <c r="C118" t="s">
        <v>128</v>
      </c>
      <c r="D118" t="s">
        <v>370</v>
      </c>
      <c r="E118" s="26">
        <v>44214</v>
      </c>
      <c r="F118" s="27">
        <v>4675</v>
      </c>
      <c r="G118" t="s">
        <v>146</v>
      </c>
      <c r="H118" t="s">
        <v>113</v>
      </c>
      <c r="I118" t="s">
        <v>128</v>
      </c>
      <c r="J118"/>
      <c r="K118" t="s">
        <v>232</v>
      </c>
      <c r="L118" s="27">
        <v>347</v>
      </c>
      <c r="M118" s="26">
        <v>44214</v>
      </c>
    </row>
    <row r="119" spans="1:13" ht="15" outlineLevel="3" x14ac:dyDescent="0.25">
      <c r="A119" t="s">
        <v>129</v>
      </c>
      <c r="B119" t="s">
        <v>96</v>
      </c>
      <c r="C119" t="s">
        <v>128</v>
      </c>
      <c r="D119" t="s">
        <v>98</v>
      </c>
      <c r="E119" s="26">
        <v>44214</v>
      </c>
      <c r="F119" s="27">
        <v>357498</v>
      </c>
      <c r="G119" t="s">
        <v>146</v>
      </c>
      <c r="H119" t="s">
        <v>113</v>
      </c>
      <c r="I119" t="s">
        <v>128</v>
      </c>
      <c r="J119"/>
      <c r="K119" t="s">
        <v>396</v>
      </c>
      <c r="L119" s="27">
        <v>347</v>
      </c>
      <c r="M119" s="26">
        <v>44214</v>
      </c>
    </row>
    <row r="120" spans="1:13" ht="15" outlineLevel="3" x14ac:dyDescent="0.25">
      <c r="A120" t="s">
        <v>129</v>
      </c>
      <c r="B120" t="s">
        <v>96</v>
      </c>
      <c r="C120" t="s">
        <v>128</v>
      </c>
      <c r="D120" t="s">
        <v>111</v>
      </c>
      <c r="E120" s="26">
        <v>44214</v>
      </c>
      <c r="F120" s="27">
        <v>-2163000</v>
      </c>
      <c r="G120" t="s">
        <v>146</v>
      </c>
      <c r="H120" t="s">
        <v>113</v>
      </c>
      <c r="I120" t="s">
        <v>128</v>
      </c>
      <c r="J120"/>
      <c r="K120" t="s">
        <v>132</v>
      </c>
      <c r="L120" s="27">
        <v>347</v>
      </c>
      <c r="M120" s="26">
        <v>44214</v>
      </c>
    </row>
    <row r="121" spans="1:13" ht="15" outlineLevel="3" x14ac:dyDescent="0.25">
      <c r="A121" t="s">
        <v>129</v>
      </c>
      <c r="B121" t="s">
        <v>96</v>
      </c>
      <c r="C121" t="s">
        <v>128</v>
      </c>
      <c r="D121" t="s">
        <v>175</v>
      </c>
      <c r="E121" s="26">
        <v>44214</v>
      </c>
      <c r="F121" s="27">
        <v>905798</v>
      </c>
      <c r="G121" t="s">
        <v>146</v>
      </c>
      <c r="H121" t="s">
        <v>113</v>
      </c>
      <c r="I121" t="s">
        <v>128</v>
      </c>
      <c r="J121"/>
      <c r="K121" t="s">
        <v>338</v>
      </c>
      <c r="L121" s="27">
        <v>347</v>
      </c>
      <c r="M121" s="26">
        <v>44214</v>
      </c>
    </row>
    <row r="122" spans="1:13" ht="15" outlineLevel="3" x14ac:dyDescent="0.25">
      <c r="A122" t="s">
        <v>21</v>
      </c>
      <c r="B122" t="s">
        <v>96</v>
      </c>
      <c r="C122" t="s">
        <v>397</v>
      </c>
      <c r="D122" t="s">
        <v>111</v>
      </c>
      <c r="E122" s="26">
        <v>43895</v>
      </c>
      <c r="F122" s="27">
        <v>-57600</v>
      </c>
      <c r="G122" t="s">
        <v>398</v>
      </c>
      <c r="H122" t="s">
        <v>100</v>
      </c>
      <c r="I122" t="s">
        <v>128</v>
      </c>
      <c r="J122" t="s">
        <v>399</v>
      </c>
      <c r="K122" t="s">
        <v>400</v>
      </c>
      <c r="L122" s="27">
        <v>396</v>
      </c>
      <c r="M122" s="26">
        <v>44105</v>
      </c>
    </row>
    <row r="123" spans="1:13" ht="15" outlineLevel="3" x14ac:dyDescent="0.25">
      <c r="A123" t="s">
        <v>22</v>
      </c>
      <c r="B123" t="s">
        <v>96</v>
      </c>
      <c r="C123" t="s">
        <v>401</v>
      </c>
      <c r="D123" t="s">
        <v>111</v>
      </c>
      <c r="E123" s="26">
        <v>43907</v>
      </c>
      <c r="F123" s="27">
        <v>-159171</v>
      </c>
      <c r="G123" t="s">
        <v>402</v>
      </c>
      <c r="H123" t="s">
        <v>100</v>
      </c>
      <c r="I123" t="s">
        <v>128</v>
      </c>
      <c r="J123" t="s">
        <v>332</v>
      </c>
      <c r="K123" t="s">
        <v>329</v>
      </c>
      <c r="L123" s="27">
        <v>396</v>
      </c>
      <c r="M123" s="26">
        <v>44105</v>
      </c>
    </row>
    <row r="124" spans="1:13" ht="15" outlineLevel="3" x14ac:dyDescent="0.25">
      <c r="A124" t="s">
        <v>50</v>
      </c>
      <c r="B124" t="s">
        <v>96</v>
      </c>
      <c r="C124" t="s">
        <v>360</v>
      </c>
      <c r="D124" t="s">
        <v>111</v>
      </c>
      <c r="E124" s="26">
        <v>44454</v>
      </c>
      <c r="F124" s="27">
        <v>-14925</v>
      </c>
      <c r="G124" t="s">
        <v>363</v>
      </c>
      <c r="H124" t="s">
        <v>113</v>
      </c>
      <c r="I124" t="s">
        <v>128</v>
      </c>
      <c r="J124" t="s">
        <v>403</v>
      </c>
      <c r="K124" t="s">
        <v>361</v>
      </c>
      <c r="L124" s="27">
        <v>26</v>
      </c>
      <c r="M124" s="26">
        <v>44475</v>
      </c>
    </row>
    <row r="125" spans="1:13" ht="15" outlineLevel="3" x14ac:dyDescent="0.25">
      <c r="A125" t="s">
        <v>6</v>
      </c>
      <c r="B125" t="s">
        <v>96</v>
      </c>
      <c r="C125" t="s">
        <v>404</v>
      </c>
      <c r="D125" t="s">
        <v>98</v>
      </c>
      <c r="E125" s="26">
        <v>44450</v>
      </c>
      <c r="F125" s="27">
        <v>-87351</v>
      </c>
      <c r="G125" t="s">
        <v>405</v>
      </c>
      <c r="H125" t="s">
        <v>100</v>
      </c>
      <c r="I125" t="s">
        <v>128</v>
      </c>
      <c r="J125" t="s">
        <v>406</v>
      </c>
      <c r="K125" t="s">
        <v>407</v>
      </c>
      <c r="L125" s="27">
        <v>26</v>
      </c>
      <c r="M125" s="26">
        <v>44475</v>
      </c>
    </row>
    <row r="126" spans="1:13" ht="15" outlineLevel="3" x14ac:dyDescent="0.25">
      <c r="A126" t="s">
        <v>8</v>
      </c>
      <c r="B126" t="s">
        <v>96</v>
      </c>
      <c r="C126" t="s">
        <v>408</v>
      </c>
      <c r="D126" t="s">
        <v>98</v>
      </c>
      <c r="E126" s="26">
        <v>44469</v>
      </c>
      <c r="F126" s="27">
        <v>-210447</v>
      </c>
      <c r="G126" t="s">
        <v>405</v>
      </c>
      <c r="H126" t="s">
        <v>100</v>
      </c>
      <c r="I126" t="s">
        <v>128</v>
      </c>
      <c r="J126" t="s">
        <v>409</v>
      </c>
      <c r="K126" t="s">
        <v>396</v>
      </c>
      <c r="L126" s="27">
        <v>26</v>
      </c>
      <c r="M126" s="26">
        <v>44475</v>
      </c>
    </row>
    <row r="127" spans="1:13" ht="15" outlineLevel="3" x14ac:dyDescent="0.25">
      <c r="A127" t="s">
        <v>51</v>
      </c>
      <c r="B127" t="s">
        <v>96</v>
      </c>
      <c r="C127" t="s">
        <v>410</v>
      </c>
      <c r="D127" t="s">
        <v>175</v>
      </c>
      <c r="E127" s="26">
        <v>44476</v>
      </c>
      <c r="F127" s="27">
        <v>-382861</v>
      </c>
      <c r="G127" t="s">
        <v>411</v>
      </c>
      <c r="H127" t="s">
        <v>100</v>
      </c>
      <c r="I127" t="s">
        <v>128</v>
      </c>
      <c r="J127" t="s">
        <v>412</v>
      </c>
      <c r="K127" t="s">
        <v>413</v>
      </c>
      <c r="L127" s="27">
        <v>-12</v>
      </c>
      <c r="M127" s="26">
        <v>44513</v>
      </c>
    </row>
    <row r="128" spans="1:13" ht="15" outlineLevel="3" x14ac:dyDescent="0.25">
      <c r="A128" t="s">
        <v>52</v>
      </c>
      <c r="B128" t="s">
        <v>96</v>
      </c>
      <c r="C128" t="s">
        <v>414</v>
      </c>
      <c r="D128" t="s">
        <v>175</v>
      </c>
      <c r="E128" s="26">
        <v>44493</v>
      </c>
      <c r="F128" s="27">
        <v>-471217</v>
      </c>
      <c r="G128" t="s">
        <v>415</v>
      </c>
      <c r="H128" t="s">
        <v>100</v>
      </c>
      <c r="I128" t="s">
        <v>128</v>
      </c>
      <c r="J128" t="s">
        <v>416</v>
      </c>
      <c r="K128" t="s">
        <v>347</v>
      </c>
      <c r="L128" s="27">
        <v>-12</v>
      </c>
      <c r="M128" s="26">
        <v>44513</v>
      </c>
    </row>
    <row r="129" spans="1:13" ht="15" outlineLevel="3" x14ac:dyDescent="0.25">
      <c r="A129" t="s">
        <v>9</v>
      </c>
      <c r="B129" t="s">
        <v>96</v>
      </c>
      <c r="C129" t="s">
        <v>417</v>
      </c>
      <c r="D129" t="s">
        <v>111</v>
      </c>
      <c r="E129" s="26">
        <v>44484</v>
      </c>
      <c r="F129" s="27">
        <v>-72661</v>
      </c>
      <c r="G129" t="s">
        <v>418</v>
      </c>
      <c r="H129" t="s">
        <v>100</v>
      </c>
      <c r="I129" t="s">
        <v>128</v>
      </c>
      <c r="J129" t="s">
        <v>419</v>
      </c>
      <c r="K129" t="s">
        <v>420</v>
      </c>
      <c r="L129" s="27">
        <v>-12</v>
      </c>
      <c r="M129" s="26">
        <v>44513</v>
      </c>
    </row>
    <row r="130" spans="1:13" ht="15" outlineLevel="3" x14ac:dyDescent="0.25">
      <c r="A130" t="s">
        <v>421</v>
      </c>
      <c r="B130" t="s">
        <v>96</v>
      </c>
      <c r="C130" t="s">
        <v>422</v>
      </c>
      <c r="D130" t="s">
        <v>111</v>
      </c>
      <c r="E130" s="26">
        <v>44165</v>
      </c>
      <c r="F130" s="27">
        <v>-57600</v>
      </c>
      <c r="G130" t="s">
        <v>423</v>
      </c>
      <c r="H130" t="s">
        <v>100</v>
      </c>
      <c r="I130" t="s">
        <v>128</v>
      </c>
      <c r="J130" t="s">
        <v>424</v>
      </c>
      <c r="K130" t="s">
        <v>425</v>
      </c>
      <c r="L130" s="27">
        <v>327</v>
      </c>
      <c r="M130" s="26">
        <v>44174</v>
      </c>
    </row>
    <row r="131" spans="1:13" ht="15" outlineLevel="3" x14ac:dyDescent="0.25">
      <c r="A131" t="s">
        <v>38</v>
      </c>
      <c r="B131" t="s">
        <v>96</v>
      </c>
      <c r="C131" t="s">
        <v>336</v>
      </c>
      <c r="D131" t="s">
        <v>175</v>
      </c>
      <c r="E131" s="26">
        <v>44189</v>
      </c>
      <c r="F131" s="27">
        <v>-30632</v>
      </c>
      <c r="G131" t="s">
        <v>340</v>
      </c>
      <c r="H131" t="s">
        <v>113</v>
      </c>
      <c r="I131" t="s">
        <v>128</v>
      </c>
      <c r="J131" t="s">
        <v>426</v>
      </c>
      <c r="K131" t="s">
        <v>338</v>
      </c>
      <c r="L131" s="27">
        <v>243</v>
      </c>
      <c r="M131" s="26">
        <v>44258</v>
      </c>
    </row>
    <row r="132" spans="1:13" ht="15" outlineLevel="3" x14ac:dyDescent="0.25">
      <c r="A132" t="s">
        <v>41</v>
      </c>
      <c r="B132" t="s">
        <v>96</v>
      </c>
      <c r="C132" t="s">
        <v>427</v>
      </c>
      <c r="D132" t="s">
        <v>98</v>
      </c>
      <c r="E132" s="26">
        <v>44283</v>
      </c>
      <c r="F132" s="27">
        <v>-59700</v>
      </c>
      <c r="G132" t="s">
        <v>428</v>
      </c>
      <c r="H132" t="s">
        <v>100</v>
      </c>
      <c r="I132" t="s">
        <v>128</v>
      </c>
      <c r="J132" t="s">
        <v>429</v>
      </c>
      <c r="K132" t="s">
        <v>430</v>
      </c>
      <c r="L132" s="27">
        <v>181</v>
      </c>
      <c r="M132" s="26">
        <v>44320</v>
      </c>
    </row>
    <row r="133" spans="1:13" ht="15" outlineLevel="3" x14ac:dyDescent="0.25">
      <c r="A133" t="s">
        <v>47</v>
      </c>
      <c r="B133" t="s">
        <v>96</v>
      </c>
      <c r="C133" t="s">
        <v>431</v>
      </c>
      <c r="D133" t="s">
        <v>111</v>
      </c>
      <c r="E133" s="26">
        <v>44316</v>
      </c>
      <c r="F133" s="27">
        <v>-113607</v>
      </c>
      <c r="G133" t="s">
        <v>432</v>
      </c>
      <c r="H133" t="s">
        <v>100</v>
      </c>
      <c r="I133" t="s">
        <v>128</v>
      </c>
      <c r="J133" t="s">
        <v>332</v>
      </c>
      <c r="K133" t="s">
        <v>329</v>
      </c>
      <c r="L133" s="27">
        <v>150</v>
      </c>
      <c r="M133" s="26">
        <v>44351</v>
      </c>
    </row>
    <row r="134" spans="1:13" ht="15" outlineLevel="3" x14ac:dyDescent="0.25">
      <c r="A134" t="s">
        <v>43</v>
      </c>
      <c r="B134" t="s">
        <v>96</v>
      </c>
      <c r="C134" t="s">
        <v>369</v>
      </c>
      <c r="D134" t="s">
        <v>370</v>
      </c>
      <c r="E134" s="26">
        <v>44299</v>
      </c>
      <c r="F134" s="27">
        <v>-4675</v>
      </c>
      <c r="G134" t="s">
        <v>373</v>
      </c>
      <c r="H134" t="s">
        <v>113</v>
      </c>
      <c r="I134" t="s">
        <v>128</v>
      </c>
      <c r="J134" t="s">
        <v>433</v>
      </c>
      <c r="K134" t="s">
        <v>232</v>
      </c>
      <c r="L134" s="27">
        <v>150</v>
      </c>
      <c r="M134" s="26">
        <v>44351</v>
      </c>
    </row>
    <row r="135" spans="1:13" ht="15" outlineLevel="3" x14ac:dyDescent="0.25">
      <c r="A135" t="s">
        <v>45</v>
      </c>
      <c r="B135" t="s">
        <v>96</v>
      </c>
      <c r="C135" t="s">
        <v>380</v>
      </c>
      <c r="D135" t="s">
        <v>175</v>
      </c>
      <c r="E135" s="26">
        <v>44304</v>
      </c>
      <c r="F135" s="27">
        <v>-21088</v>
      </c>
      <c r="G135" t="s">
        <v>354</v>
      </c>
      <c r="H135" t="s">
        <v>113</v>
      </c>
      <c r="I135" t="s">
        <v>128</v>
      </c>
      <c r="J135" t="s">
        <v>434</v>
      </c>
      <c r="K135" t="s">
        <v>347</v>
      </c>
      <c r="L135" s="27">
        <v>150</v>
      </c>
      <c r="M135" s="26">
        <v>44351</v>
      </c>
    </row>
    <row r="136" spans="1:13" ht="15" outlineLevel="3" x14ac:dyDescent="0.25">
      <c r="A136" t="s">
        <v>46</v>
      </c>
      <c r="B136" t="s">
        <v>96</v>
      </c>
      <c r="C136" t="s">
        <v>435</v>
      </c>
      <c r="D136" t="s">
        <v>111</v>
      </c>
      <c r="E136" s="26">
        <v>44306</v>
      </c>
      <c r="F136" s="27">
        <v>-357740</v>
      </c>
      <c r="G136" t="s">
        <v>436</v>
      </c>
      <c r="H136" t="s">
        <v>100</v>
      </c>
      <c r="I136" t="s">
        <v>128</v>
      </c>
      <c r="J136" t="s">
        <v>437</v>
      </c>
      <c r="K136" t="s">
        <v>109</v>
      </c>
      <c r="L136" s="27">
        <v>150</v>
      </c>
      <c r="M136" s="26">
        <v>44351</v>
      </c>
    </row>
    <row r="137" spans="1:13" ht="15" outlineLevel="3" x14ac:dyDescent="0.25">
      <c r="A137" t="s">
        <v>48</v>
      </c>
      <c r="B137" t="s">
        <v>96</v>
      </c>
      <c r="C137" t="s">
        <v>124</v>
      </c>
      <c r="D137" t="s">
        <v>111</v>
      </c>
      <c r="E137" s="26">
        <v>44366</v>
      </c>
      <c r="F137" s="27">
        <v>-14537</v>
      </c>
      <c r="G137" t="s">
        <v>125</v>
      </c>
      <c r="H137" t="s">
        <v>100</v>
      </c>
      <c r="I137" t="s">
        <v>128</v>
      </c>
      <c r="J137" t="s">
        <v>438</v>
      </c>
      <c r="K137" t="s">
        <v>127</v>
      </c>
      <c r="L137" s="27">
        <v>117</v>
      </c>
      <c r="M137" s="26">
        <v>44384</v>
      </c>
    </row>
    <row r="138" spans="1:13" ht="15" outlineLevel="3" x14ac:dyDescent="0.25">
      <c r="A138" t="s">
        <v>129</v>
      </c>
      <c r="B138" t="s">
        <v>96</v>
      </c>
      <c r="C138" t="s">
        <v>136</v>
      </c>
      <c r="D138" t="s">
        <v>111</v>
      </c>
      <c r="E138" s="26">
        <v>44214</v>
      </c>
      <c r="F138" s="27">
        <v>3010841</v>
      </c>
      <c r="G138" t="s">
        <v>130</v>
      </c>
      <c r="H138" t="s">
        <v>140</v>
      </c>
      <c r="I138" t="s">
        <v>128</v>
      </c>
      <c r="J138" t="s">
        <v>308</v>
      </c>
      <c r="K138" t="s">
        <v>132</v>
      </c>
      <c r="L138" s="27">
        <v>347</v>
      </c>
      <c r="M138" s="26">
        <v>44214</v>
      </c>
    </row>
    <row r="139" spans="1:13" ht="15" outlineLevel="3" x14ac:dyDescent="0.25">
      <c r="A139" t="s">
        <v>439</v>
      </c>
      <c r="B139" t="s">
        <v>96</v>
      </c>
      <c r="C139" t="s">
        <v>440</v>
      </c>
      <c r="D139" t="s">
        <v>111</v>
      </c>
      <c r="E139" s="26">
        <v>44554</v>
      </c>
      <c r="F139" s="27">
        <v>-27000</v>
      </c>
      <c r="G139" t="s">
        <v>441</v>
      </c>
      <c r="H139" t="s">
        <v>100</v>
      </c>
      <c r="I139" t="s">
        <v>442</v>
      </c>
      <c r="J139" t="s">
        <v>443</v>
      </c>
      <c r="K139" t="s">
        <v>444</v>
      </c>
      <c r="L139" s="27">
        <v>-9</v>
      </c>
      <c r="M139" s="26">
        <v>44593</v>
      </c>
    </row>
    <row r="140" spans="1:13" ht="15" outlineLevel="3" x14ac:dyDescent="0.25">
      <c r="A140" t="s">
        <v>445</v>
      </c>
      <c r="B140" t="s">
        <v>96</v>
      </c>
      <c r="C140" t="s">
        <v>446</v>
      </c>
      <c r="D140" t="s">
        <v>111</v>
      </c>
      <c r="E140" s="26">
        <v>44635</v>
      </c>
      <c r="F140" s="27">
        <v>27000</v>
      </c>
      <c r="G140" t="s">
        <v>447</v>
      </c>
      <c r="H140" t="s">
        <v>140</v>
      </c>
      <c r="I140" t="s">
        <v>442</v>
      </c>
      <c r="J140" t="s">
        <v>141</v>
      </c>
      <c r="K140" t="s">
        <v>203</v>
      </c>
      <c r="L140" s="27">
        <v>9</v>
      </c>
      <c r="M140" s="26">
        <v>44635</v>
      </c>
    </row>
    <row r="141" spans="1:13" ht="15" outlineLevel="3" x14ac:dyDescent="0.25">
      <c r="A141" t="s">
        <v>445</v>
      </c>
      <c r="B141" t="s">
        <v>96</v>
      </c>
      <c r="C141" t="s">
        <v>442</v>
      </c>
      <c r="D141" t="s">
        <v>111</v>
      </c>
      <c r="E141" s="26">
        <v>44635</v>
      </c>
      <c r="F141" s="27">
        <v>-27000</v>
      </c>
      <c r="G141" t="s">
        <v>447</v>
      </c>
      <c r="H141" t="s">
        <v>113</v>
      </c>
      <c r="I141" t="s">
        <v>442</v>
      </c>
      <c r="J141" t="s">
        <v>448</v>
      </c>
      <c r="K141" t="s">
        <v>203</v>
      </c>
      <c r="L141" s="27">
        <v>9</v>
      </c>
      <c r="M141" s="26">
        <v>44635</v>
      </c>
    </row>
    <row r="142" spans="1:13" ht="15" outlineLevel="3" x14ac:dyDescent="0.25">
      <c r="A142" t="s">
        <v>445</v>
      </c>
      <c r="B142" t="s">
        <v>96</v>
      </c>
      <c r="C142" t="s">
        <v>442</v>
      </c>
      <c r="D142" t="s">
        <v>111</v>
      </c>
      <c r="E142" s="26">
        <v>44635</v>
      </c>
      <c r="F142" s="27">
        <v>27000</v>
      </c>
      <c r="G142" t="s">
        <v>447</v>
      </c>
      <c r="H142" t="s">
        <v>113</v>
      </c>
      <c r="I142" t="s">
        <v>442</v>
      </c>
      <c r="J142" t="s">
        <v>448</v>
      </c>
      <c r="K142" t="s">
        <v>444</v>
      </c>
      <c r="L142" s="27">
        <v>9</v>
      </c>
      <c r="M142" s="26">
        <v>44635</v>
      </c>
    </row>
    <row r="143" spans="1:13" ht="15" outlineLevel="3" x14ac:dyDescent="0.25">
      <c r="A143" t="s">
        <v>7</v>
      </c>
      <c r="B143" t="s">
        <v>96</v>
      </c>
      <c r="C143" t="s">
        <v>121</v>
      </c>
      <c r="D143" t="s">
        <v>111</v>
      </c>
      <c r="E143" s="26">
        <v>44454</v>
      </c>
      <c r="F143" s="27">
        <v>-14828856</v>
      </c>
      <c r="G143" t="s">
        <v>146</v>
      </c>
      <c r="H143" t="s">
        <v>113</v>
      </c>
      <c r="I143" t="s">
        <v>121</v>
      </c>
      <c r="J143"/>
      <c r="K143" t="s">
        <v>123</v>
      </c>
      <c r="L143" s="27">
        <v>195</v>
      </c>
      <c r="M143" s="26">
        <v>44454</v>
      </c>
    </row>
    <row r="144" spans="1:13" ht="15" outlineLevel="3" x14ac:dyDescent="0.25">
      <c r="A144" t="s">
        <v>7</v>
      </c>
      <c r="B144" t="s">
        <v>96</v>
      </c>
      <c r="C144" t="s">
        <v>121</v>
      </c>
      <c r="D144" t="s">
        <v>98</v>
      </c>
      <c r="E144" s="26">
        <v>44454</v>
      </c>
      <c r="F144" s="27">
        <v>21432862</v>
      </c>
      <c r="G144" t="s">
        <v>146</v>
      </c>
      <c r="H144" t="s">
        <v>113</v>
      </c>
      <c r="I144" t="s">
        <v>121</v>
      </c>
      <c r="J144"/>
      <c r="K144" t="s">
        <v>120</v>
      </c>
      <c r="L144" s="27">
        <v>195</v>
      </c>
      <c r="M144" s="26">
        <v>44454</v>
      </c>
    </row>
    <row r="145" spans="1:13" ht="15" outlineLevel="3" x14ac:dyDescent="0.25">
      <c r="A145" t="s">
        <v>7</v>
      </c>
      <c r="B145" t="s">
        <v>96</v>
      </c>
      <c r="C145" t="s">
        <v>116</v>
      </c>
      <c r="D145" t="s">
        <v>98</v>
      </c>
      <c r="E145" s="26">
        <v>44454</v>
      </c>
      <c r="F145" s="27">
        <v>-21432862</v>
      </c>
      <c r="G145" t="s">
        <v>118</v>
      </c>
      <c r="H145" t="s">
        <v>100</v>
      </c>
      <c r="I145" t="s">
        <v>121</v>
      </c>
      <c r="J145" t="s">
        <v>449</v>
      </c>
      <c r="K145" t="s">
        <v>120</v>
      </c>
      <c r="L145" s="27">
        <v>-4</v>
      </c>
      <c r="M145" s="26">
        <v>44593</v>
      </c>
    </row>
    <row r="146" spans="1:13" ht="15" outlineLevel="3" x14ac:dyDescent="0.25">
      <c r="A146" t="s">
        <v>450</v>
      </c>
      <c r="B146" t="s">
        <v>96</v>
      </c>
      <c r="C146" t="s">
        <v>451</v>
      </c>
      <c r="D146" t="s">
        <v>111</v>
      </c>
      <c r="E146" s="26">
        <v>44635</v>
      </c>
      <c r="F146" s="27">
        <v>14828856</v>
      </c>
      <c r="G146" t="s">
        <v>358</v>
      </c>
      <c r="H146" t="s">
        <v>140</v>
      </c>
      <c r="I146" t="s">
        <v>121</v>
      </c>
      <c r="J146" t="s">
        <v>141</v>
      </c>
      <c r="K146" t="s">
        <v>123</v>
      </c>
      <c r="L146" s="27">
        <v>14</v>
      </c>
      <c r="M146" s="26">
        <v>44635</v>
      </c>
    </row>
    <row r="147" spans="1:13" ht="15" outlineLevel="3" x14ac:dyDescent="0.25">
      <c r="A147" t="s">
        <v>49</v>
      </c>
      <c r="B147" t="s">
        <v>96</v>
      </c>
      <c r="C147" t="s">
        <v>110</v>
      </c>
      <c r="D147" t="s">
        <v>111</v>
      </c>
      <c r="E147" s="26">
        <v>44448</v>
      </c>
      <c r="F147" s="27">
        <v>318574</v>
      </c>
      <c r="G147" t="s">
        <v>146</v>
      </c>
      <c r="H147" t="s">
        <v>113</v>
      </c>
      <c r="I147" t="s">
        <v>110</v>
      </c>
      <c r="J147"/>
      <c r="K147" t="s">
        <v>115</v>
      </c>
      <c r="L147" s="27">
        <v>201</v>
      </c>
      <c r="M147" s="26">
        <v>44448</v>
      </c>
    </row>
    <row r="148" spans="1:13" ht="15" outlineLevel="3" x14ac:dyDescent="0.25">
      <c r="A148" t="s">
        <v>49</v>
      </c>
      <c r="B148" t="s">
        <v>96</v>
      </c>
      <c r="C148" t="s">
        <v>452</v>
      </c>
      <c r="D148" t="s">
        <v>111</v>
      </c>
      <c r="E148" s="26">
        <v>44448</v>
      </c>
      <c r="F148" s="27">
        <v>-446294</v>
      </c>
      <c r="G148" t="s">
        <v>112</v>
      </c>
      <c r="H148" t="s">
        <v>100</v>
      </c>
      <c r="I148" t="s">
        <v>110</v>
      </c>
      <c r="J148" t="s">
        <v>419</v>
      </c>
      <c r="K148" t="s">
        <v>420</v>
      </c>
      <c r="L148" s="27">
        <v>114</v>
      </c>
      <c r="M148" s="26">
        <v>44475</v>
      </c>
    </row>
    <row r="149" spans="1:13" ht="15" outlineLevel="3" x14ac:dyDescent="0.25">
      <c r="A149" t="s">
        <v>453</v>
      </c>
      <c r="B149" t="s">
        <v>96</v>
      </c>
      <c r="C149" t="s">
        <v>454</v>
      </c>
      <c r="D149" t="s">
        <v>111</v>
      </c>
      <c r="E149" s="26">
        <v>44635</v>
      </c>
      <c r="F149" s="27">
        <v>127720</v>
      </c>
      <c r="G149" t="s">
        <v>455</v>
      </c>
      <c r="H149" t="s">
        <v>140</v>
      </c>
      <c r="I149" t="s">
        <v>110</v>
      </c>
      <c r="J149" t="s">
        <v>141</v>
      </c>
      <c r="K149" t="s">
        <v>115</v>
      </c>
      <c r="L149" s="27">
        <v>14</v>
      </c>
      <c r="M149" s="26">
        <v>44635</v>
      </c>
    </row>
    <row r="150" spans="1:13" ht="15" outlineLevel="3" x14ac:dyDescent="0.25">
      <c r="A150" t="s">
        <v>456</v>
      </c>
      <c r="B150" t="s">
        <v>96</v>
      </c>
      <c r="C150" t="s">
        <v>457</v>
      </c>
      <c r="D150" t="s">
        <v>135</v>
      </c>
      <c r="E150" s="26">
        <v>43321</v>
      </c>
      <c r="F150" s="27">
        <v>-7125019</v>
      </c>
      <c r="G150" t="s">
        <v>146</v>
      </c>
      <c r="H150" t="s">
        <v>458</v>
      </c>
      <c r="I150" t="s">
        <v>457</v>
      </c>
      <c r="J150" t="s">
        <v>459</v>
      </c>
      <c r="K150" t="s">
        <v>460</v>
      </c>
      <c r="L150" s="27">
        <v>22</v>
      </c>
      <c r="M150" s="26">
        <v>43321</v>
      </c>
    </row>
    <row r="151" spans="1:13" ht="15" outlineLevel="3" x14ac:dyDescent="0.25">
      <c r="A151" t="s">
        <v>456</v>
      </c>
      <c r="B151" t="s">
        <v>96</v>
      </c>
      <c r="C151" t="s">
        <v>461</v>
      </c>
      <c r="D151" t="s">
        <v>135</v>
      </c>
      <c r="E151" s="26">
        <v>43321</v>
      </c>
      <c r="F151" s="27">
        <v>7125019</v>
      </c>
      <c r="G151" t="s">
        <v>462</v>
      </c>
      <c r="H151" t="s">
        <v>140</v>
      </c>
      <c r="I151" t="s">
        <v>457</v>
      </c>
      <c r="J151" t="s">
        <v>463</v>
      </c>
      <c r="K151" t="s">
        <v>460</v>
      </c>
      <c r="L151" s="27">
        <v>0</v>
      </c>
      <c r="M151" s="26">
        <v>43321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E7AF4-D7DB-4FEE-9AB3-4642F0779BBD}">
  <dimension ref="A1:M12"/>
  <sheetViews>
    <sheetView workbookViewId="0">
      <selection activeCell="D18" sqref="D18"/>
    </sheetView>
  </sheetViews>
  <sheetFormatPr baseColWidth="10" defaultRowHeight="15" outlineLevelRow="3" x14ac:dyDescent="0.25"/>
  <sheetData>
    <row r="1" spans="1:13" s="25" customFormat="1" x14ac:dyDescent="0.25">
      <c r="A1" s="24" t="s">
        <v>87</v>
      </c>
      <c r="B1" s="24" t="s">
        <v>83</v>
      </c>
      <c r="C1" s="24" t="s">
        <v>84</v>
      </c>
      <c r="D1" s="24" t="s">
        <v>85</v>
      </c>
      <c r="E1" s="24" t="s">
        <v>86</v>
      </c>
      <c r="F1" s="24" t="s">
        <v>88</v>
      </c>
      <c r="G1" s="24" t="s">
        <v>89</v>
      </c>
      <c r="H1" s="24" t="s">
        <v>90</v>
      </c>
      <c r="I1" s="24" t="s">
        <v>91</v>
      </c>
      <c r="J1" s="24" t="s">
        <v>92</v>
      </c>
      <c r="K1" s="24" t="s">
        <v>93</v>
      </c>
      <c r="L1" s="24" t="s">
        <v>94</v>
      </c>
      <c r="M1" s="24" t="s">
        <v>95</v>
      </c>
    </row>
    <row r="2" spans="1:13" s="25" customFormat="1" outlineLevel="3" x14ac:dyDescent="0.25">
      <c r="A2" t="s">
        <v>10</v>
      </c>
      <c r="B2" t="s">
        <v>96</v>
      </c>
      <c r="C2" t="s">
        <v>97</v>
      </c>
      <c r="D2" t="s">
        <v>98</v>
      </c>
      <c r="E2" s="26">
        <v>44548</v>
      </c>
      <c r="F2" s="27">
        <v>27000</v>
      </c>
      <c r="G2" t="s">
        <v>99</v>
      </c>
      <c r="H2" t="s">
        <v>100</v>
      </c>
      <c r="I2"/>
      <c r="J2" t="s">
        <v>101</v>
      </c>
      <c r="K2"/>
      <c r="L2" s="27">
        <v>27</v>
      </c>
      <c r="M2" s="26">
        <v>44593</v>
      </c>
    </row>
    <row r="3" spans="1:13" s="25" customFormat="1" outlineLevel="3" x14ac:dyDescent="0.25">
      <c r="A3" t="s">
        <v>11</v>
      </c>
      <c r="B3" t="s">
        <v>96</v>
      </c>
      <c r="C3" t="s">
        <v>102</v>
      </c>
      <c r="D3" t="s">
        <v>98</v>
      </c>
      <c r="E3" s="26">
        <v>44558</v>
      </c>
      <c r="F3" s="27">
        <v>27000</v>
      </c>
      <c r="G3" t="s">
        <v>99</v>
      </c>
      <c r="H3" t="s">
        <v>100</v>
      </c>
      <c r="I3"/>
      <c r="J3" t="s">
        <v>101</v>
      </c>
      <c r="K3"/>
      <c r="L3" s="27">
        <v>27</v>
      </c>
      <c r="M3" s="26">
        <v>44593</v>
      </c>
    </row>
    <row r="4" spans="1:13" s="25" customFormat="1" outlineLevel="3" x14ac:dyDescent="0.25">
      <c r="A4" t="s">
        <v>13</v>
      </c>
      <c r="B4" t="s">
        <v>96</v>
      </c>
      <c r="C4" t="s">
        <v>103</v>
      </c>
      <c r="D4" t="s">
        <v>98</v>
      </c>
      <c r="E4" s="26">
        <v>44592</v>
      </c>
      <c r="F4" s="27">
        <v>70280</v>
      </c>
      <c r="G4" t="s">
        <v>104</v>
      </c>
      <c r="H4" t="s">
        <v>100</v>
      </c>
      <c r="I4"/>
      <c r="J4" t="s">
        <v>101</v>
      </c>
      <c r="K4"/>
      <c r="L4" s="27">
        <v>21</v>
      </c>
      <c r="M4" s="26">
        <v>44599</v>
      </c>
    </row>
    <row r="5" spans="1:13" s="25" customFormat="1" outlineLevel="3" x14ac:dyDescent="0.25">
      <c r="A5" t="s">
        <v>49</v>
      </c>
      <c r="B5" t="s">
        <v>96</v>
      </c>
      <c r="C5" t="s">
        <v>110</v>
      </c>
      <c r="D5" t="s">
        <v>111</v>
      </c>
      <c r="E5" s="26">
        <v>44448</v>
      </c>
      <c r="F5" s="27">
        <v>318574</v>
      </c>
      <c r="G5" t="s">
        <v>112</v>
      </c>
      <c r="H5" t="s">
        <v>113</v>
      </c>
      <c r="I5"/>
      <c r="J5" t="s">
        <v>114</v>
      </c>
      <c r="K5" t="s">
        <v>115</v>
      </c>
      <c r="L5" s="27">
        <v>145</v>
      </c>
      <c r="M5" s="26">
        <v>44475</v>
      </c>
    </row>
    <row r="6" spans="1:13" s="25" customFormat="1" outlineLevel="3" x14ac:dyDescent="0.25">
      <c r="A6" t="s">
        <v>7</v>
      </c>
      <c r="B6" t="s">
        <v>96</v>
      </c>
      <c r="C6" t="s">
        <v>121</v>
      </c>
      <c r="D6" t="s">
        <v>98</v>
      </c>
      <c r="E6" s="26">
        <v>44454</v>
      </c>
      <c r="F6" s="27">
        <v>6604006</v>
      </c>
      <c r="G6" t="s">
        <v>118</v>
      </c>
      <c r="H6" t="s">
        <v>113</v>
      </c>
      <c r="I6"/>
      <c r="J6" t="s">
        <v>122</v>
      </c>
      <c r="K6" t="s">
        <v>123</v>
      </c>
      <c r="L6" s="27">
        <v>27</v>
      </c>
      <c r="M6" s="26">
        <v>44593</v>
      </c>
    </row>
    <row r="7" spans="1:13" s="25" customFormat="1" outlineLevel="3" x14ac:dyDescent="0.25">
      <c r="A7"/>
      <c r="B7"/>
      <c r="C7"/>
      <c r="D7"/>
      <c r="E7" s="26"/>
      <c r="F7" s="27"/>
      <c r="G7"/>
      <c r="H7"/>
      <c r="I7"/>
      <c r="J7"/>
      <c r="K7"/>
      <c r="L7" s="27"/>
      <c r="M7" s="26"/>
    </row>
    <row r="8" spans="1:13" s="25" customFormat="1" outlineLevel="3" x14ac:dyDescent="0.25">
      <c r="A8"/>
      <c r="B8"/>
      <c r="C8"/>
      <c r="D8"/>
      <c r="E8" s="26"/>
      <c r="F8" s="27"/>
      <c r="G8"/>
      <c r="H8"/>
      <c r="I8"/>
      <c r="J8"/>
      <c r="K8"/>
      <c r="L8" s="27"/>
      <c r="M8" s="26"/>
    </row>
    <row r="9" spans="1:13" s="25" customFormat="1" outlineLevel="3" x14ac:dyDescent="0.25">
      <c r="A9"/>
      <c r="B9"/>
      <c r="C9"/>
      <c r="D9"/>
      <c r="E9" s="26"/>
      <c r="F9" s="32" t="s">
        <v>143</v>
      </c>
      <c r="G9"/>
      <c r="H9"/>
      <c r="I9"/>
      <c r="J9"/>
      <c r="K9"/>
      <c r="L9" s="27"/>
      <c r="M9" s="26"/>
    </row>
    <row r="10" spans="1:13" s="31" customFormat="1" outlineLevel="3" x14ac:dyDescent="0.25">
      <c r="A10" s="28" t="s">
        <v>129</v>
      </c>
      <c r="B10" s="28" t="s">
        <v>96</v>
      </c>
      <c r="C10" s="28" t="s">
        <v>128</v>
      </c>
      <c r="D10" s="28" t="s">
        <v>111</v>
      </c>
      <c r="E10" s="29">
        <v>44214</v>
      </c>
      <c r="F10" s="30">
        <v>895029</v>
      </c>
      <c r="G10" s="28" t="s">
        <v>130</v>
      </c>
      <c r="H10" s="28" t="s">
        <v>113</v>
      </c>
      <c r="I10" s="28"/>
      <c r="J10" s="28" t="s">
        <v>131</v>
      </c>
      <c r="K10" s="28" t="s">
        <v>132</v>
      </c>
      <c r="L10" s="30">
        <v>466</v>
      </c>
      <c r="M10" s="29">
        <v>44214</v>
      </c>
    </row>
    <row r="11" spans="1:13" s="31" customFormat="1" outlineLevel="3" x14ac:dyDescent="0.25">
      <c r="A11" s="28" t="s">
        <v>138</v>
      </c>
      <c r="B11" s="28" t="s">
        <v>96</v>
      </c>
      <c r="C11" s="28" t="s">
        <v>137</v>
      </c>
      <c r="D11" s="28" t="s">
        <v>111</v>
      </c>
      <c r="E11" s="29">
        <v>44635</v>
      </c>
      <c r="F11" s="30">
        <v>12821547</v>
      </c>
      <c r="G11" s="28" t="s">
        <v>139</v>
      </c>
      <c r="H11" s="28" t="s">
        <v>140</v>
      </c>
      <c r="I11" s="28"/>
      <c r="J11" s="28" t="s">
        <v>141</v>
      </c>
      <c r="K11" s="28" t="s">
        <v>142</v>
      </c>
      <c r="L11" s="30">
        <v>45</v>
      </c>
      <c r="M11" s="29">
        <v>44635</v>
      </c>
    </row>
    <row r="12" spans="1:13" x14ac:dyDescent="0.25">
      <c r="F12" s="89">
        <f>SUM(F10:F11)</f>
        <v>13716576</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6610F-B438-4842-BE66-F7CF8035BFF1}">
  <dimension ref="A1:M4"/>
  <sheetViews>
    <sheetView workbookViewId="0">
      <selection activeCell="G11" sqref="G11"/>
    </sheetView>
  </sheetViews>
  <sheetFormatPr baseColWidth="10" defaultRowHeight="15" outlineLevelRow="3" x14ac:dyDescent="0.25"/>
  <sheetData>
    <row r="1" spans="1:13" s="25" customFormat="1" x14ac:dyDescent="0.25">
      <c r="A1" s="24" t="s">
        <v>87</v>
      </c>
      <c r="B1" s="24" t="s">
        <v>83</v>
      </c>
      <c r="C1" s="24" t="s">
        <v>84</v>
      </c>
      <c r="D1" s="24" t="s">
        <v>85</v>
      </c>
      <c r="E1" s="24" t="s">
        <v>86</v>
      </c>
      <c r="F1" s="24" t="s">
        <v>88</v>
      </c>
      <c r="G1" s="24" t="s">
        <v>89</v>
      </c>
      <c r="H1" s="24" t="s">
        <v>90</v>
      </c>
      <c r="I1" s="24" t="s">
        <v>91</v>
      </c>
      <c r="J1" s="24" t="s">
        <v>92</v>
      </c>
      <c r="K1" s="24" t="s">
        <v>93</v>
      </c>
      <c r="L1" s="24" t="s">
        <v>94</v>
      </c>
      <c r="M1" s="24" t="s">
        <v>95</v>
      </c>
    </row>
    <row r="2" spans="1:13" s="25" customFormat="1" outlineLevel="3" x14ac:dyDescent="0.25">
      <c r="A2" t="s">
        <v>26</v>
      </c>
      <c r="B2" t="s">
        <v>96</v>
      </c>
      <c r="C2" t="s">
        <v>105</v>
      </c>
      <c r="D2" t="s">
        <v>106</v>
      </c>
      <c r="E2" s="26">
        <v>44071</v>
      </c>
      <c r="F2" s="27">
        <v>105300</v>
      </c>
      <c r="G2" t="s">
        <v>107</v>
      </c>
      <c r="H2" t="s">
        <v>100</v>
      </c>
      <c r="I2"/>
      <c r="J2" t="s">
        <v>108</v>
      </c>
      <c r="K2" t="s">
        <v>109</v>
      </c>
      <c r="L2" s="27">
        <v>500</v>
      </c>
      <c r="M2" s="26">
        <v>44120</v>
      </c>
    </row>
    <row r="3" spans="1:13" s="25" customFormat="1" outlineLevel="3" x14ac:dyDescent="0.25">
      <c r="A3" t="s">
        <v>7</v>
      </c>
      <c r="B3" t="s">
        <v>96</v>
      </c>
      <c r="C3" t="s">
        <v>116</v>
      </c>
      <c r="D3" t="s">
        <v>117</v>
      </c>
      <c r="E3" s="26">
        <v>44454</v>
      </c>
      <c r="F3" s="27">
        <v>8100569</v>
      </c>
      <c r="G3" t="s">
        <v>118</v>
      </c>
      <c r="H3" t="s">
        <v>100</v>
      </c>
      <c r="I3"/>
      <c r="J3" t="s">
        <v>119</v>
      </c>
      <c r="K3" t="s">
        <v>120</v>
      </c>
      <c r="L3" s="27">
        <v>19</v>
      </c>
      <c r="M3" s="26">
        <v>44601</v>
      </c>
    </row>
    <row r="4" spans="1:13" s="25" customFormat="1" outlineLevel="3" x14ac:dyDescent="0.25">
      <c r="A4" t="s">
        <v>48</v>
      </c>
      <c r="B4" t="s">
        <v>96</v>
      </c>
      <c r="C4" t="s">
        <v>124</v>
      </c>
      <c r="D4" t="s">
        <v>106</v>
      </c>
      <c r="E4" s="26">
        <v>44366</v>
      </c>
      <c r="F4" s="27">
        <v>45163</v>
      </c>
      <c r="G4" t="s">
        <v>125</v>
      </c>
      <c r="H4" t="s">
        <v>100</v>
      </c>
      <c r="I4"/>
      <c r="J4" t="s">
        <v>126</v>
      </c>
      <c r="K4" t="s">
        <v>127</v>
      </c>
      <c r="L4" s="27">
        <v>220</v>
      </c>
      <c r="M4" s="26">
        <v>44400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CARTERA IPS</vt:lpstr>
      <vt:lpstr>CRUCE COOSALUD</vt:lpstr>
      <vt:lpstr>RESUMEN</vt:lpstr>
      <vt:lpstr>DEVOLUCIONES</vt:lpstr>
      <vt:lpstr>COMPENSACIONES</vt:lpstr>
      <vt:lpstr>CARTERA</vt:lpstr>
      <vt:lpstr>GLOSAS X CONCILIAR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LEIDY</cp:lastModifiedBy>
  <dcterms:created xsi:type="dcterms:W3CDTF">2022-04-28T23:47:25Z</dcterms:created>
  <dcterms:modified xsi:type="dcterms:W3CDTF">2022-05-03T20:41:25Z</dcterms:modified>
</cp:coreProperties>
</file>