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gcjimenez\Desktop\CRUCES\ESE HOSPITAL TENJO\"/>
    </mc:Choice>
  </mc:AlternateContent>
  <xr:revisionPtr revIDLastSave="0" documentId="13_ncr:1_{13368CFE-FAF6-45DE-8C0B-D979560E96FB}" xr6:coauthVersionLast="47" xr6:coauthVersionMax="47" xr10:uidLastSave="{00000000-0000-0000-0000-000000000000}"/>
  <bookViews>
    <workbookView xWindow="-120" yWindow="-120" windowWidth="20730" windowHeight="11160" xr2:uid="{00000000-000D-0000-FFFF-FFFF00000000}"/>
  </bookViews>
  <sheets>
    <sheet name="NIT 900226715" sheetId="1" r:id="rId1"/>
    <sheet name="RESUMEN" sheetId="6" r:id="rId2"/>
    <sheet name="DEVOLUCIONES" sheetId="7" r:id="rId3"/>
    <sheet name="CARTERA COOSALUD " sheetId="3" r:id="rId4"/>
    <sheet name="GLOSAS " sheetId="4" r:id="rId5"/>
    <sheet name="PAGOS X LEGA" sheetId="5" r:id="rId6"/>
  </sheets>
  <externalReferences>
    <externalReference r:id="rId7"/>
  </externalReferences>
  <definedNames>
    <definedName name="_xlnm._FilterDatabase" localSheetId="3" hidden="1">'CARTERA COOSALUD '!$A$1:$N$13</definedName>
    <definedName name="_xlnm._FilterDatabase" localSheetId="0" hidden="1">'NIT 900226715'!$A$1:$W$1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4" i="6" l="1"/>
  <c r="H11" i="6"/>
  <c r="H10" i="6"/>
  <c r="H9" i="6"/>
  <c r="H7" i="6"/>
  <c r="F17" i="6"/>
  <c r="F21" i="6" s="1"/>
  <c r="V52" i="1"/>
  <c r="V47" i="1"/>
  <c r="V46" i="1"/>
  <c r="V42" i="1"/>
  <c r="V39" i="1"/>
  <c r="V29" i="1"/>
  <c r="V24" i="1"/>
  <c r="V20" i="1"/>
  <c r="V16" i="1"/>
  <c r="V8" i="1"/>
  <c r="P72" i="1"/>
  <c r="R72" i="1"/>
  <c r="Q72" i="1"/>
  <c r="O72" i="1"/>
  <c r="M72" i="1"/>
  <c r="N71" i="1"/>
  <c r="V71" i="1" s="1"/>
  <c r="N70" i="1"/>
  <c r="V70" i="1" s="1"/>
  <c r="N69" i="1"/>
  <c r="V69" i="1" s="1"/>
  <c r="N67" i="1"/>
  <c r="V67" i="1" s="1"/>
  <c r="N66" i="1"/>
  <c r="V66" i="1" s="1"/>
  <c r="N65" i="1"/>
  <c r="V65" i="1" s="1"/>
  <c r="N63" i="1"/>
  <c r="N62" i="1"/>
  <c r="V62" i="1" s="1"/>
  <c r="N60" i="1"/>
  <c r="V60" i="1" s="1"/>
  <c r="J3" i="1"/>
  <c r="K58" i="1"/>
  <c r="V58" i="1" s="1"/>
  <c r="V4" i="1"/>
  <c r="V5" i="1"/>
  <c r="V7" i="1"/>
  <c r="V9" i="1"/>
  <c r="V10" i="1"/>
  <c r="V11" i="1"/>
  <c r="V13" i="1"/>
  <c r="V14" i="1"/>
  <c r="V15" i="1"/>
  <c r="V17" i="1"/>
  <c r="V18" i="1"/>
  <c r="V19" i="1"/>
  <c r="V21" i="1"/>
  <c r="V22" i="1"/>
  <c r="V23" i="1"/>
  <c r="V25" i="1"/>
  <c r="V26" i="1"/>
  <c r="V27" i="1"/>
  <c r="V28" i="1"/>
  <c r="V30" i="1"/>
  <c r="V31" i="1"/>
  <c r="V32" i="1"/>
  <c r="V34" i="1"/>
  <c r="V35" i="1"/>
  <c r="V36" i="1"/>
  <c r="V37" i="1"/>
  <c r="V40" i="1"/>
  <c r="V41" i="1"/>
  <c r="V43" i="1"/>
  <c r="V44" i="1"/>
  <c r="V48" i="1"/>
  <c r="V63" i="1"/>
  <c r="U68" i="1"/>
  <c r="U64" i="1"/>
  <c r="U49" i="1"/>
  <c r="U38" i="1"/>
  <c r="U33" i="1"/>
  <c r="U12" i="1"/>
  <c r="U6" i="1"/>
  <c r="U3" i="1"/>
  <c r="U2" i="1"/>
  <c r="L68" i="1"/>
  <c r="L64" i="1"/>
  <c r="L49" i="1"/>
  <c r="L38" i="1"/>
  <c r="L33" i="1"/>
  <c r="V33" i="1" s="1"/>
  <c r="L12" i="1"/>
  <c r="L6" i="1"/>
  <c r="V6" i="1" s="1"/>
  <c r="L3" i="1"/>
  <c r="V3" i="1" s="1"/>
  <c r="L2" i="1"/>
  <c r="S3" i="1"/>
  <c r="S6" i="1"/>
  <c r="S12" i="1"/>
  <c r="S33" i="1"/>
  <c r="S38" i="1"/>
  <c r="S49" i="1"/>
  <c r="S64" i="1"/>
  <c r="S68" i="1"/>
  <c r="S2" i="1"/>
  <c r="H23" i="6"/>
  <c r="F6" i="5"/>
  <c r="E17" i="6"/>
  <c r="E21" i="6" s="1"/>
  <c r="E25" i="6" s="1"/>
  <c r="D17" i="6"/>
  <c r="D21" i="6" s="1"/>
  <c r="D25" i="6" s="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2" i="1"/>
  <c r="K45" i="1"/>
  <c r="V45" i="1" s="1"/>
  <c r="K50" i="1"/>
  <c r="V50" i="1" s="1"/>
  <c r="K51" i="1"/>
  <c r="V51" i="1" s="1"/>
  <c r="K53" i="1"/>
  <c r="V53" i="1" s="1"/>
  <c r="K54" i="1"/>
  <c r="V54" i="1" s="1"/>
  <c r="K55" i="1"/>
  <c r="V55" i="1" s="1"/>
  <c r="K56" i="1"/>
  <c r="K57" i="1"/>
  <c r="V57" i="1" s="1"/>
  <c r="K59" i="1"/>
  <c r="V59" i="1" s="1"/>
  <c r="K61" i="1"/>
  <c r="V61" i="1" s="1"/>
  <c r="F13" i="4"/>
  <c r="L72" i="1" l="1"/>
  <c r="H17" i="6"/>
  <c r="H21" i="6" s="1"/>
  <c r="N72" i="1"/>
  <c r="V64" i="1"/>
  <c r="V68" i="1"/>
  <c r="V56" i="1"/>
  <c r="V49" i="1"/>
  <c r="V38" i="1"/>
  <c r="V12" i="1"/>
  <c r="V2" i="1"/>
  <c r="K72" i="1"/>
  <c r="I72" i="1"/>
  <c r="H25" i="6" l="1"/>
  <c r="V72" i="1"/>
</calcChain>
</file>

<file path=xl/sharedStrings.xml><?xml version="1.0" encoding="utf-8"?>
<sst xmlns="http://schemas.openxmlformats.org/spreadsheetml/2006/main" count="1353" uniqueCount="382">
  <si>
    <t>CONVENIO</t>
  </si>
  <si>
    <t>NIT</t>
  </si>
  <si>
    <t>Factura</t>
  </si>
  <si>
    <t>Est</t>
  </si>
  <si>
    <t>Fec-Emi</t>
  </si>
  <si>
    <t>Fec-PreRad</t>
  </si>
  <si>
    <t>Fec-Radic</t>
  </si>
  <si>
    <t>Fec-Venc</t>
  </si>
  <si>
    <t xml:space="preserve"> Más de 360 Días</t>
  </si>
  <si>
    <t>COOSALUD EPS</t>
  </si>
  <si>
    <t>900226715</t>
  </si>
  <si>
    <t>RD</t>
  </si>
  <si>
    <t>TOTAL</t>
  </si>
  <si>
    <t>POR PAGAR</t>
  </si>
  <si>
    <t>DEVUELTA IPS</t>
  </si>
  <si>
    <t>EN PROCESO DE AUDITORIA</t>
  </si>
  <si>
    <t>FACTURAS A VERIFICAR RADICACION</t>
  </si>
  <si>
    <t xml:space="preserve">Copagos </t>
  </si>
  <si>
    <t>GLOSA POR CONCILIAR</t>
  </si>
  <si>
    <t>CANCELADAS</t>
  </si>
  <si>
    <t xml:space="preserve">GLOSA ACEPTA IPS </t>
  </si>
  <si>
    <t>COD DEVOLUCION</t>
  </si>
  <si>
    <t>DOC COMPENSACION</t>
  </si>
  <si>
    <t>OBSERVACION</t>
  </si>
  <si>
    <t>DIFERENCIA CONTABLE</t>
  </si>
  <si>
    <t>SUCURSAL</t>
  </si>
  <si>
    <t>Cuenta</t>
  </si>
  <si>
    <t>Nº documento</t>
  </si>
  <si>
    <t>Cuenta de mayor</t>
  </si>
  <si>
    <t>Fecha de documento</t>
  </si>
  <si>
    <t>Referencia</t>
  </si>
  <si>
    <t>Importe en moneda local</t>
  </si>
  <si>
    <t>Asignación</t>
  </si>
  <si>
    <t>Clase de documento</t>
  </si>
  <si>
    <t>Doc.compensación</t>
  </si>
  <si>
    <t>Texto</t>
  </si>
  <si>
    <t>Centro de beneficio</t>
  </si>
  <si>
    <t>Demora tras vencimiento neto</t>
  </si>
  <si>
    <t>Base p. plazo pago</t>
  </si>
  <si>
    <t>1990</t>
  </si>
  <si>
    <t>1909910751</t>
  </si>
  <si>
    <t>2905100103</t>
  </si>
  <si>
    <t>2031638430</t>
  </si>
  <si>
    <t>KR</t>
  </si>
  <si>
    <t>08433333840 KARLA GARCES</t>
  </si>
  <si>
    <t>1909733492</t>
  </si>
  <si>
    <t>2905100102</t>
  </si>
  <si>
    <t>2031640502</t>
  </si>
  <si>
    <t>20400867426 EIDER PUELLO</t>
  </si>
  <si>
    <t>1909638899</t>
  </si>
  <si>
    <t>2031642758</t>
  </si>
  <si>
    <t>1910086643</t>
  </si>
  <si>
    <t>2040807552</t>
  </si>
  <si>
    <t>47318520253 FRANCISCO RIVERA</t>
  </si>
  <si>
    <t>2205200101</t>
  </si>
  <si>
    <t>GLOSA INICIAL GL-4793082330135</t>
  </si>
  <si>
    <t>1910051661</t>
  </si>
  <si>
    <t>2905100202</t>
  </si>
  <si>
    <t>2040809605</t>
  </si>
  <si>
    <t>68190401321 HEYDIS OSORIO</t>
  </si>
  <si>
    <t>1910071578</t>
  </si>
  <si>
    <t>3071252116</t>
  </si>
  <si>
    <t>20001861910 DIANA GAMEZ</t>
  </si>
  <si>
    <t>1910071592</t>
  </si>
  <si>
    <t>1910000542</t>
  </si>
  <si>
    <t>3071253045</t>
  </si>
  <si>
    <t>47541514157 ENDER JIMENEZ</t>
  </si>
  <si>
    <t>1910111553</t>
  </si>
  <si>
    <t>3071255666</t>
  </si>
  <si>
    <t>13001479754 NINFOR IRIARTE</t>
  </si>
  <si>
    <t>1908537882</t>
  </si>
  <si>
    <t>10011343420</t>
  </si>
  <si>
    <t>GLOSA INICIAL GL-25765434373208</t>
  </si>
  <si>
    <t>800120011</t>
  </si>
  <si>
    <t>1908439078</t>
  </si>
  <si>
    <t>10011344318</t>
  </si>
  <si>
    <t>GLOSA INICIAL GL-087654328931977</t>
  </si>
  <si>
    <t>1908439086</t>
  </si>
  <si>
    <t>GLOSA INICIAL GL-087654328931978</t>
  </si>
  <si>
    <t>1905582888</t>
  </si>
  <si>
    <t>11031340541</t>
  </si>
  <si>
    <t>GLOSA INICIAL Dg-259261133489</t>
  </si>
  <si>
    <t>4400117011</t>
  </si>
  <si>
    <t>2000793194</t>
  </si>
  <si>
    <t>2905100203</t>
  </si>
  <si>
    <t>12021026551</t>
  </si>
  <si>
    <t>ZV</t>
  </si>
  <si>
    <t>SALDO SALDO 47001204920 DANIELA BUSTOS</t>
  </si>
  <si>
    <t>1100120011</t>
  </si>
  <si>
    <t>1909485743</t>
  </si>
  <si>
    <t>12021029715</t>
  </si>
  <si>
    <t>GLOSA INICIAL GL-259261134258</t>
  </si>
  <si>
    <t>2040020011</t>
  </si>
  <si>
    <t>1906254884</t>
  </si>
  <si>
    <t>2205200201</t>
  </si>
  <si>
    <t>2031415156</t>
  </si>
  <si>
    <t>GLOSA INICIAL GL-4792672356133</t>
  </si>
  <si>
    <t>4700117011</t>
  </si>
  <si>
    <t>2000793197</t>
  </si>
  <si>
    <t>SALDO SALDO 20400866004 JUANA FLORIAN</t>
  </si>
  <si>
    <t>2000000000</t>
  </si>
  <si>
    <t>1909638881</t>
  </si>
  <si>
    <t>GLOSA INICIAL GL-134753144562</t>
  </si>
  <si>
    <t>1300120011</t>
  </si>
  <si>
    <t>2000793199</t>
  </si>
  <si>
    <t>2040805744</t>
  </si>
  <si>
    <t>SALDO SALDO 13001278592 ANYIS MORA</t>
  </si>
  <si>
    <t>800000000</t>
  </si>
  <si>
    <t>1902792637</t>
  </si>
  <si>
    <t>5081701828</t>
  </si>
  <si>
    <t>GLOSA INICIAL GL-15068337329</t>
  </si>
  <si>
    <t>1523817011</t>
  </si>
  <si>
    <t>1907168784</t>
  </si>
  <si>
    <t>6080918369</t>
  </si>
  <si>
    <t>GLOSA INICIAL GL-0892492332343</t>
  </si>
  <si>
    <t>1903535544</t>
  </si>
  <si>
    <t>9101357614</t>
  </si>
  <si>
    <t>GLOSA INICIAL GL-23399386569</t>
  </si>
  <si>
    <t>2300117011</t>
  </si>
  <si>
    <t>2000439206</t>
  </si>
  <si>
    <t>MPS ANT-1623</t>
  </si>
  <si>
    <t>ANTIOQUIA</t>
  </si>
  <si>
    <t>ZP</t>
  </si>
  <si>
    <t>CARTERA EVENTO</t>
  </si>
  <si>
    <t>500000000</t>
  </si>
  <si>
    <t>2000695353</t>
  </si>
  <si>
    <t>6245692 ANT-481</t>
  </si>
  <si>
    <t>EVENTO</t>
  </si>
  <si>
    <t>2000411964</t>
  </si>
  <si>
    <t>MPS CUN-1572</t>
  </si>
  <si>
    <t>CUNDINAMARCA</t>
  </si>
  <si>
    <t>2500000000</t>
  </si>
  <si>
    <t>2000467623</t>
  </si>
  <si>
    <t>MPS CUN-1842</t>
  </si>
  <si>
    <t>Estado de cartera IPS:</t>
  </si>
  <si>
    <t>DETALLE DE CARTERA IPS</t>
  </si>
  <si>
    <t>AÑO RADICACIÓN FACTURA IPS</t>
  </si>
  <si>
    <t>=</t>
  </si>
  <si>
    <t>Cartera presentada  IPS</t>
  </si>
  <si>
    <t>-</t>
  </si>
  <si>
    <t>Devoluciones</t>
  </si>
  <si>
    <t>Facturas sin evidencia de radicación</t>
  </si>
  <si>
    <t>Glosas por  Conciliar</t>
  </si>
  <si>
    <t>Glosas Aceptadas por la IPS</t>
  </si>
  <si>
    <t>Copagos</t>
  </si>
  <si>
    <t>Facturas Pagadas</t>
  </si>
  <si>
    <t>Diferencias en factura de proveedor</t>
  </si>
  <si>
    <t>Saldo</t>
  </si>
  <si>
    <t>Facturas en proceso de auditoria Aplistaff</t>
  </si>
  <si>
    <t>Facturas Pruebas Covid_DECRETO 538 DEL 12 DE ABRIL DE 2020</t>
  </si>
  <si>
    <t>Saldo Final</t>
  </si>
  <si>
    <t xml:space="preserve">Anticipos por legalizar </t>
  </si>
  <si>
    <t>Saldo Disponible a Favor de:</t>
  </si>
  <si>
    <t>Fecha de Cruce de Cartera</t>
  </si>
  <si>
    <t>29 de abril  2022</t>
  </si>
  <si>
    <t>E.S.E. HOSPITAL SANTA ROSA DE TENJO</t>
  </si>
  <si>
    <t>E.S.E. HOSPITAL SANTA ROSA DE TENJO NIT 860.037.592-9</t>
  </si>
  <si>
    <t>coddevolucion</t>
  </si>
  <si>
    <t>CODIGO_REPS_IPS</t>
  </si>
  <si>
    <t>NIT_PROVEEDOR</t>
  </si>
  <si>
    <t>NOMBRE_PROVEEDOR</t>
  </si>
  <si>
    <t>DptoIPS</t>
  </si>
  <si>
    <t>MpioIPS</t>
  </si>
  <si>
    <t>Observacion</t>
  </si>
  <si>
    <t>Entrada</t>
  </si>
  <si>
    <t>valor</t>
  </si>
  <si>
    <t>Sucursal</t>
  </si>
  <si>
    <t>Modalidad</t>
  </si>
  <si>
    <t>detalle_devolucion</t>
  </si>
  <si>
    <t>codusuariorecepciono</t>
  </si>
  <si>
    <t>fechadevolucion</t>
  </si>
  <si>
    <t>FechaRecepcion</t>
  </si>
  <si>
    <t>fechaultimamodificacion</t>
  </si>
  <si>
    <t>MOTIVO_DEVOLUCION</t>
  </si>
  <si>
    <t>DESC_MOTIVO_DEVOLUCION</t>
  </si>
  <si>
    <t>Tipo</t>
  </si>
  <si>
    <t>Entrada_1</t>
  </si>
  <si>
    <t>DF-05222733493</t>
  </si>
  <si>
    <t>257990005601</t>
  </si>
  <si>
    <t>860037592</t>
  </si>
  <si>
    <t>EMPRESA SOCIAL DEL ESTADO HOSPITAL SANTA ROSA DE TENJO</t>
  </si>
  <si>
    <t>TENJO</t>
  </si>
  <si>
    <t>Se hace devolución de la factura debido que no existe reporte a la línea 018000 ni en la plataforma dynamicoos  ni trazabilidad del anexo de la EPSS según resolución 3047 de 2008 anexo técnico No 5 literal B numeral 09 dentro del tiempo establecido</t>
  </si>
  <si>
    <t>1</t>
  </si>
  <si>
    <t>172000</t>
  </si>
  <si>
    <t>Evento</t>
  </si>
  <si>
    <t/>
  </si>
  <si>
    <t>rspalacios</t>
  </si>
  <si>
    <t>16/9/2020</t>
  </si>
  <si>
    <t>1/9/2020</t>
  </si>
  <si>
    <t>49</t>
  </si>
  <si>
    <t>Factura no cumple requisitos legales</t>
  </si>
  <si>
    <t>DF-055555564732434</t>
  </si>
  <si>
    <t xml:space="preserve">Se realiza devolución de la factura N 236633 correspondiente al paciente Carolina Manrique Trujillo con CC 1077877676 dado que se evidenció error en la factura y en el RIPS los códigos de los medicamentos no coinciden con los registrados en los RIPS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Una vez subsanado el motivo de la devolución se solicita a la IPS radicar la factura en el portal de SAMI  para continuar con el proceso de auditoria </t>
  </si>
  <si>
    <t>1017154</t>
  </si>
  <si>
    <t>mvmejia</t>
  </si>
  <si>
    <t>25/9/2020</t>
  </si>
  <si>
    <t>DF-055555564732435</t>
  </si>
  <si>
    <t xml:space="preserve">Se realiza devolución de la factura N 236918 correspondiente al paciente Joelitte Nieves Mendoza con CC 1193512498 dado que se evidenció error en la factura y en el RIPS el código CUPS del laboratorio 906211 corresponde a EpsteinBarr ANTICUERPOS Ig A (CÁPSULA EBVCAA) SEMIAUTOMATIZADO O AUTOMATIZADO pero en la descripción se encuentra como hepatitis B antígeno de superficie por lo tanto es una inconsistencia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Una vez subsanado el motivo de la devolución se solicita a la IPS radicar la factura en el portal de SAMI  para continuar con el proceso de auditoria </t>
  </si>
  <si>
    <t>786500</t>
  </si>
  <si>
    <t>DF-055555564732436</t>
  </si>
  <si>
    <t xml:space="preserve">Se realiza devolución de la factura N 242580 correspondiente al paciente Carolina Manrique Trujillo con CC 1077877676 dado que se evidenció error en la factura y en el RIPS los códigos de los medicamentos facturados no corresponden a los códigos CUMS  según lo estipulado en el INVIMA además no coinciden con los reportados en los RIPS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Una vez subsanado el motivo de la devolución se solicita a la IPS radicar la factura en el portal de SAMI  para continuar con el proceso de auditoria </t>
  </si>
  <si>
    <t>1618090</t>
  </si>
  <si>
    <t>DF-05924533424</t>
  </si>
  <si>
    <t>Se hace devolucion de la cuenta ya que el ususario soo fue afiliado el dia 29/08/2018 y la fecha de atencion que refleja es de 26/04/2018 y para esa fecha aun no pertenecia a COOSALUDEPS</t>
  </si>
  <si>
    <t>56900</t>
  </si>
  <si>
    <t>ctmena</t>
  </si>
  <si>
    <t>26/12/2018</t>
  </si>
  <si>
    <t>DF-115555564733642</t>
  </si>
  <si>
    <t xml:space="preserve">Se realiza devolución de la factura N 236633 correspondiente al paciente Carolina Manrique Trujillo con CC 1077877676 dado que se evidenció error en la factura el código CUPS S11104 habitación de cuatro ó más camas se encuentra errado  dado que la atención es del año 2020 debe estar codificado de acuerdo a la Resolución 3495 de 2019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saludl portal de SAMI  para continuar con el proceso de auditoria Una vez subsanado el motivo de la devolución se solicita a la IPS radicar la factura en el portal de SAMI  para continuar con el proceso de auditoria </t>
  </si>
  <si>
    <t>2</t>
  </si>
  <si>
    <t>24/11/2020</t>
  </si>
  <si>
    <t>4/11/2020</t>
  </si>
  <si>
    <t>DF-115555564733643</t>
  </si>
  <si>
    <t xml:space="preserve">Se realiza devolución de la factura N 242580 correspondiente al paciente Carolina Manrique Trujillo con CC 1077877676 dado que se evidenció error en la factura y en el RIPS el código CUPS S11104 habitación de cuatro ó más camas se encuentra errado  dado que la atención es del año 2020 debe estar codificado de acuerdo a la Resolución 3495 de 2019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portal de SAMI  para continuar con el proceso de auditoria Una vez subsanado el motivo de la devolución se solicita a la IPS radicar la factura en el portal de SAMI  para continuar con el proceso de auditoria </t>
  </si>
  <si>
    <t>DF-13475310474</t>
  </si>
  <si>
    <t>La informacion de los registros individuales de prestacion de servicios presentados no coincide con lo facturado bien sea en valores codificacion de servicios fechas de atencion entre otros o no utilizan la codificacion de cups o y/o cums vigente  Valor en Rips no concuerda con el valor total de factura cuota moderadora y copago no aplican para regimen subsidiado</t>
  </si>
  <si>
    <t>52700</t>
  </si>
  <si>
    <t>BOLIVAR</t>
  </si>
  <si>
    <t>cajulio</t>
  </si>
  <si>
    <t>3/3/2021</t>
  </si>
  <si>
    <t>3/2/2021</t>
  </si>
  <si>
    <t>DF-1347539490</t>
  </si>
  <si>
    <t>Factura y soportes anexos ilegibles Soportes incompletos que no dan la informacion necesaria para validar la prestacion del servicio requerido</t>
  </si>
  <si>
    <t>26/11/2020</t>
  </si>
  <si>
    <t>DF-155555559733192</t>
  </si>
  <si>
    <t>Se realiza devolución de factura factura ilegible</t>
  </si>
  <si>
    <t>140300</t>
  </si>
  <si>
    <t>BOYACA</t>
  </si>
  <si>
    <t>Requisitos DIAN</t>
  </si>
  <si>
    <t>jyjimenez</t>
  </si>
  <si>
    <t>1/10/2021</t>
  </si>
  <si>
    <t>2/9/2021</t>
  </si>
  <si>
    <t>DF-23765433793740</t>
  </si>
  <si>
    <t xml:space="preserve">Se hace devolución de la cuenta de la atención al paciente NISPERUZA ESTRADA CLAUDIA SOFIA quien tuvo una atención en esta IPS el día 03022022 este servicio no cuenta con autorización en dynamicoos por lo cual no se reconoce la atención Se anexa el codigo de atencion de urgencias 19652821 el cual no pertenece al usuario al cual se le prestaron los servicios 	</t>
  </si>
  <si>
    <t>68100</t>
  </si>
  <si>
    <t>CORDOBA</t>
  </si>
  <si>
    <t>No presentan los anexos con la evidencia de los envios con su trazabilidad dentro de los tiempos normativos o Servicio no autorizado por la EPS para prestar en su institucion</t>
  </si>
  <si>
    <t>oaromero</t>
  </si>
  <si>
    <t>7/4/2022</t>
  </si>
  <si>
    <t>1/4/2022</t>
  </si>
  <si>
    <t>21</t>
  </si>
  <si>
    <t>Autorización principal no existe o no corresponde al prestador del servicio de salud</t>
  </si>
  <si>
    <t>DF-255555564735503</t>
  </si>
  <si>
    <t>Se realiza devolución de la factura N HSRT250940 correspondiente al paciente Blanca Lucia Peña Lopez con CC 20931208 dado que se evidenció error en la factura los códigos de los medicamentos se encuentran errados dado que estos no corresponden a los códigos CUMS vigentes según lo estipulado en el INVIMA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para continuar con el proceso de auditoriaUna vez subsanado el motivo de la devolución se solicita a la IPS radicar la factura en el portal de SAMI  para continuar con el proceso de auditoria</t>
  </si>
  <si>
    <t>1381530</t>
  </si>
  <si>
    <t>10/3/2021</t>
  </si>
  <si>
    <t>DF-257654326731139</t>
  </si>
  <si>
    <t>Se efectúa devolución se evidencia en factura el cobro de cuota moderadora $3500 al usuario atendido  ARDILA GOMEZ GENNY MARCELA CC 1101174858 del régimen Contributivo Cotizante  en servicios de urgencias el día 09/08/2021 Teniendo en cuenta la normatividad este servicio no aplica para cobro de cuota moderadora a usuario Cotizante  Subsanado el motivo radicar nuevamente en los días estipulados</t>
  </si>
  <si>
    <t>208000</t>
  </si>
  <si>
    <t>SANTAFE DE BOGOTA D. C.</t>
  </si>
  <si>
    <t>Errores que puede ser, no facturan de acuerdo a la modalidad contratada, periodo facturado no corresponde con el soportado , sede que factura no corresponde con la contratada.</t>
  </si>
  <si>
    <t>cdmontes</t>
  </si>
  <si>
    <t>3/11/2021</t>
  </si>
  <si>
    <t>DF-259283036469</t>
  </si>
  <si>
    <t>Se hace devolución de la factura no hay contrato vigente entre las partes para este servicio por modalidad de evento paciente sin portabilidad para la ESE HOSPITAL  SANTA ROSA DE TENJO para la fecha de prestacion del servicio</t>
  </si>
  <si>
    <t>155900</t>
  </si>
  <si>
    <t>No hay contrato legalizado con su entidad para la prestacion de servicios a los afiliados de Coosalud, solo se aceptara la facturacion de la atencion inicial de urgencias.</t>
  </si>
  <si>
    <t>WHManrique</t>
  </si>
  <si>
    <t>21/2/2022</t>
  </si>
  <si>
    <t>4/2/2022</t>
  </si>
  <si>
    <t>DF-547654339931262</t>
  </si>
  <si>
    <t>Se realiza devolución de factura según revisión el ussuario se encuentra inactivo en la base de datos de coosalud para la fecha de la prestación del servicio Por lo anterior no es posible continuar con el proceso de auditoria</t>
  </si>
  <si>
    <t>71400</t>
  </si>
  <si>
    <t>N. DE SANTANDER</t>
  </si>
  <si>
    <t>Usuario no activo en base de datos o atencion corresponde a otro pagador.</t>
  </si>
  <si>
    <t>avortega</t>
  </si>
  <si>
    <t>6/4/2022</t>
  </si>
  <si>
    <t>16</t>
  </si>
  <si>
    <t>Usuario o servicio correspondiente a otro plan responsable</t>
  </si>
  <si>
    <t>DF-68217337527</t>
  </si>
  <si>
    <t>SE HACE DEVOLUCIÓN DE LA FACTURA SE REALIZA VALIDACIÓN DE LA INFORMACIÓN SUMINISTRADA Y SEGÚN REQUISITOS CONTEMPLADOS EN LA RESOLUCIÓN 3495 DEL 2019 EXPEDIDA POR EL MINISTERIO DE SALUD Y SEGURIDAD SOCIAL  EN SU ARTICULO 2 ARTICULO 2 PARÁGRAFO ÚNICO Y ARTICULO 5 AL IGUAL QUE LA RESOLUCIÓN 537 DEL 2020  SE PUEDE EVIDENCIAR QUE EN BASE EN LO ANTERIOR NO SE ESTÁN UTILIZANDO LOS CÓDIGOS CUPS RELACIONADOS EN EL ANEXO NUMERO 4 DE LA NORMA MENCIONADA CUPS LOS CUALES DEBEN SER REPORTADOS TANTO EN LOS RIPS COMO EN LA FACTURASEGUN CIRCULAR EMITIDA EL 01 DE Septiembre POR FAVOR VALIDAR Y FACTURAR CON CODIGOS CUM Q ESTEN VIGENTEStoda la informacion debe estar codificada en cups y cums en unidad minima de dispensacion aclarando q el codigo debe corresponder a la descrIpcion en caso contrario es objeto de devolucionAdemas Factura ilegible</t>
  </si>
  <si>
    <t>238600</t>
  </si>
  <si>
    <t>SANTANDER</t>
  </si>
  <si>
    <t>dccepeda</t>
  </si>
  <si>
    <t>16/12/2020</t>
  </si>
  <si>
    <t>1/12/2020</t>
  </si>
  <si>
    <t>DF-68217337528</t>
  </si>
  <si>
    <t>SE HACE DEVOLUCIÓN DE LA FACTURA SE REALIZA VALIDACIÓN DE LA INFORMACIÓN SUMINISTRADA Y SEGÚN REQUISITOS CONTEMPLADOS EN LA RESOLUCIÓN 3495 DEL 2019 EXPEDIDA POR EL MINISTERIO DE SALUD Y SEGURIDAD SOCIAL  EN SU ARTICULO 2 ARTICULO 2 PARÁGRAFO ÚNICO Y ARTICULO 5 AL IGUAL QUE LA RESOLUCIÓN 537 DEL 2020  SE PUEDE EVIDENCIAR QUE EN BASE EN LO ANTERIOR NO SE ESTÁN UTILIZANDO LOS CÓDIGOS CUPS RELACIONADOS EN EL ANEXO NUMERO 4 DE LA NORMA MENCIONADA CUPS LOS CUALES DEBEN SER REPORTADOS TANTO EN LOS RIPS COMO EN LA FACTURASEGUN CIRCULAR EMITIDA EL 01 DE Septiembre PORFAVOR VALIDAR Y FACTURAR CON CODIGOS CUM Q ESTEN VIGENTEStoda la informacion debe estar codificada en cups y cums en unidad minima de dispensacion aclarando q el codigo debe corresponder a la descrIpcion en caso contrario es objeto de devolucionAdemas Factura ilegible</t>
  </si>
  <si>
    <t>280080</t>
  </si>
  <si>
    <t>DF-68217338758</t>
  </si>
  <si>
    <t>SE HACE DEVOLUCIÓN DE FACTURA SE REALIZA VALIDACIÓN DE LA INFORMACIÓN SUMINISTRADA Y SEGÚN REQUISITOS CONTEMPLADOS EN LA RESOLUCIÓN 3495 DEL 2019 EXPEDIDA POR EL MINISTERIO DE SALUD Y SEGURIDAD SOCIAL  EN SU ARTICULO 2 ARTICULO 2 PARÁGRAFO ÚNICO Y ARTICULO 5 AL IGUAL QUE LA RESOLUCIÓN 537 DEL 2020  SE PUEDE EVIDENCIAR QUE EN BASE EN LO ANTERIOR NO SE ESTÁN UTILIZANDO LOS CÓDIGOS CUPS RELACIONADOS EN EL ANEXO NUMERO 4 DE LA NORMA MENCIONADA CUPS LOS CUALES DEBEN SER REPORTADOS TANTO EN LOS RIPS COMO EN LA FACTURASEGUN CIRCULAR EMITIDA EL 01 DE Septiembre POR FAVOR VALIDAR Y FACTURAR CON CODIGOS CUM Q ESTEN VIGENTEStoda la informacion debe estar codificada en cups y cums en unidad minima de dispensacion aclarando q el codigo debe corresponder a la descrIpcion en caso contrario es objeto de devolucion</t>
  </si>
  <si>
    <t>62000</t>
  </si>
  <si>
    <t>27/2/2021</t>
  </si>
  <si>
    <t>2/2/2021</t>
  </si>
  <si>
    <t>DF-6846836883</t>
  </si>
  <si>
    <t xml:space="preserve">Usuario inactivo o suspendido  Se hace devolución de la factura No 209754 por valor de $ 59000  correspondiente a la atención del día 08/01/2013 del  paciente MICHAEL STEVEN QUINTERO CRESPO  ya que el afiliado no se encuentra en la base de datos de COOSALUD EPSS Se evidencia que dicho usuario para la fecha de la atención se encontraba activo en FAMISANAR ( fecha de afiliación 01/01/2019 ) Favor facturar a dicha EPSS quien es la responsable del pago de los servicios prestados Anexo certificado del ADRESCabe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</si>
  <si>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59000</t>
  </si>
  <si>
    <t>icarenas</t>
  </si>
  <si>
    <t>9/5/2019</t>
  </si>
  <si>
    <t>17</t>
  </si>
  <si>
    <t>Usuario retirado o moroso</t>
  </si>
  <si>
    <t>DF-6846837436</t>
  </si>
  <si>
    <t xml:space="preserve">Se hace devolución de la factura No 225917 por valor de $ 171650 correspondiente a la atención del día 10/09/2019 de la paciente RODULFA CARVAJAL LOZANO identificado (a) con CC 28057310 ya que el afiliado no se encuentra en la base de datos de COOSALUD EPS SA Se anexa Certificación de Coosalud EPS y Maestro Compensado (  Cotizo solo hasta el mes de Junio 2019 con Coosalud EPS SA )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</si>
  <si>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171650</t>
  </si>
  <si>
    <t>28/2/2020</t>
  </si>
  <si>
    <t>14/2/2020</t>
  </si>
  <si>
    <t>DF-6846837437</t>
  </si>
  <si>
    <t>Usuario inactivo o suspendido  Se hace devolución de la factura No 209754 por valor de $ 59000  correspondiente a la atención del día 08/01/2019 del  paciente MICHAEL STEVEN QUINTERO CRESPO  ya que el afiliado no se encuentra en la base de datos de COOSALUD EPSS Se evidencia que dicho usuario para la fecha de la atención se encontraba activo en FAMISANAR ( fecha de afiliación 01/01/2019 ) Favor facturar a dicha EPSS quien es la responsable del pago de los servicios prestados Anexo certificado del ADRESCabe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t>
  </si>
  <si>
    <t>DF-6846837442</t>
  </si>
  <si>
    <t xml:space="preserve">Se hace devolución de la factura N 165817 por valor de $ 95800 correspondiente a la atención del dia 04/01/2017 del paciente LUIS ESTEBAN RIAÑO MOMTOYA  ya que la factura se encuentra extemporanea tiene más de 3 años despues de prestada la atención además que Coosalud con el Nit 8002492410 se encuentra cerrado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</si>
  <si>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95800</t>
  </si>
  <si>
    <t>2/3/2020</t>
  </si>
  <si>
    <t>DF-6846837443</t>
  </si>
  <si>
    <t xml:space="preserve">Se hace devolución de la factura N  150788 por valor de $ 47350 correspondiente a la atención del dia 05/04/2016 del paciente DILSON PARDO VELASCO  ya que la factura se encuentra extemporanea tiene más de 3 años despues de prestada la atención además Coosalud con el Nit 8002492410 se encuentra cerrado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</si>
  <si>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47350</t>
  </si>
  <si>
    <t>DF-68765433443850</t>
  </si>
  <si>
    <t>SE HACE DEVOLUCIÓN DE LA FACTURA SE REALIZA VALIDACIÓN DE LA INFORMACIÓN SUMINISTRADA Y SEGÚN REQUISITOS CONTEMPLADOS EN LA RESOLUCIÓN 3495 DEL 2019 EXPEDIDA POR EL MINISTERIO DE SALUD Y SEGURIDAD SOCIAL EN SU ARTICULO 2 ARTICULO 2 PARÁGRAFO ÚNICO Y ARTICULO 5 AL IGUAL QUE LA RESOLUCIÓN 537 DEL 2020 SE PUEDE EVIDENCIAR QUE EN BASE EN LO ANTERIOR NO SE ESTÁN UTILIZANDO LOS CÓDIGOS CUPS RELACIONADOS EN EL ANEXO NUMERO 4 DE LA NORMA MENCIONADA CUPS LOS CUALES DEBEN SER REPORTADOS TANTO EN LOS RIPS COMO EN LA FACTURASEGUN CIRCULAR EMITIDA   POR FAVOR VALIDAR Y FACTURAR CON CODIGOS CUM Q ESTEN VIGENTES Toda la información debe estar codificada en cups y cums en unidad mínima de dispensación aclarando q el código debe corresponder a la descripción en caso contrario es objeto de devolución</t>
  </si>
  <si>
    <t>670914</t>
  </si>
  <si>
    <t>jeorduz</t>
  </si>
  <si>
    <t>28/5/2021</t>
  </si>
  <si>
    <t>10/5/2021</t>
  </si>
  <si>
    <t>DF-689247734920</t>
  </si>
  <si>
    <t>SE HACE DEVOLUCIÓN DE LA FACTURA SE REALIZA VALIDACIÓN DE LA INFORMACIÓN SUMINISTRADA Y SEGÚN REQUISITOS CONTEMPLADOS EN LA RESOLUCIÓN 3495 DEL 2019 EXPEDIDA POR EL MINISTERIO DE SALUD Y SEGURIDAD SOCIAL  EN SU ARTICULO 2 ARTICULO 2 PARÁGRAFO ÚNICO Y ARTICULO 5 AL IGUAL QUE LA RESOLUCIÓN 537 DEL 2020  SE PUEDE EVIDENCIAR QUE EN BASE EN LO ANTERIOR NO SE ESTÁN UTILIZANDO LOS CÓDIGOS CUPS RELACIONADOS EN EL ANEXO NUMERO 4 DE LA NORMA MENCIONADA CUPS LOS CUALES DEBEN SER REPORTADOS TANTO EN LOS RIPS COMO EN LA FACTURA DE VENTA AL IGUAL QUE LOS MEDICAMENTOS DEBEN SER REGISTRADOS en cums CORRECTAMENTE Y VIGENTES UNA VEZ CORREGIDO SE REALIZARA LA AUDITORIA</t>
  </si>
  <si>
    <t>193800</t>
  </si>
  <si>
    <t>AAriza</t>
  </si>
  <si>
    <t>3/11/2020</t>
  </si>
  <si>
    <t>DF-76923938240</t>
  </si>
  <si>
    <t>Se hace devolución de la factura afiliado TORRES MARIN LEIMER TI1116247190 ya que no se evidencia reporte de la atención de urgencias ni los servicios posteriores ante los medios asignados por la EPS dentro de las veinticuatro (24) horas siguientes al inicio de la atención como se establece en la Resolución 3047 de 2008 y decreto 4747 de 2007 Por lo anterior no se puede continuar con sus procesos</t>
  </si>
  <si>
    <t>426420</t>
  </si>
  <si>
    <t>VALLE</t>
  </si>
  <si>
    <t>Soportes incompletos  según normatividad o ilegibles que no dan la informacion necesaria para validar la prestacion del servicio requerido.</t>
  </si>
  <si>
    <t>flnarvaez</t>
  </si>
  <si>
    <t>11/8/2021</t>
  </si>
  <si>
    <t>3/8/2021</t>
  </si>
  <si>
    <t>DF-9452734044</t>
  </si>
  <si>
    <t>Se hace devolución total de la factura 238437 dado que el usuario se encontraba INACTIVO para  la fecha de los servicios  prestados día  12/03/2020 se verifica en los canales de información correspondientes  y efectivamente el paciente se encuentra retirado de la base de datos de Coosalud desde el día 03/03/2020 de acuerdo con esta  esta información la atención prestada al paciente en la fecha anteriormente mencionada no pertenece a   Coosalud</t>
  </si>
  <si>
    <t>165800</t>
  </si>
  <si>
    <t>sclopez</t>
  </si>
  <si>
    <t>15/9/2020</t>
  </si>
  <si>
    <t>DF-9493077315010</t>
  </si>
  <si>
    <t>Se realiza devolución de la factura HSRT255094 dado que se evidenció error en la factura (La factura subida al portal no tiene el prefijo HSRT)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Una vez subsanado el motivo de la devolución se solicita a la IPS radicar la factura en el portal de SAMI  para continuar con el proceso de auditoria</t>
  </si>
  <si>
    <t>379080</t>
  </si>
  <si>
    <t>memancera</t>
  </si>
  <si>
    <t>7/5/2021</t>
  </si>
  <si>
    <t>DF-15929942201</t>
  </si>
  <si>
    <t>Cundinamarca</t>
  </si>
  <si>
    <t>factura ilegible para tramite de auditoria se devuelve con todos sus soportes</t>
  </si>
  <si>
    <t>jromero</t>
  </si>
  <si>
    <t>6/6/2017</t>
  </si>
  <si>
    <t>DF-680482945</t>
  </si>
  <si>
    <t>SE REALIZA DEVOLUCIÓN DE LAS FACTURAS SEGÚN CIRCULAR ENVIADA POR COOSALUD LOS SERVICIOS PRESTADOS DESDE EL 01 DE NOVIEMBRE DE 2017 SE FACTURARAN CON EL NUEVO NIT 9002267153 SE AGRADECE SUBSANAR ESTE INCOVENIENTE</t>
  </si>
  <si>
    <t>85000</t>
  </si>
  <si>
    <t>sjcamacho</t>
  </si>
  <si>
    <t>16/2/2018</t>
  </si>
  <si>
    <t>DF-680482946</t>
  </si>
  <si>
    <t>48400</t>
  </si>
  <si>
    <t>DF-6846822406</t>
  </si>
  <si>
    <t>Se hace devolución de factura N FAC131904 por valor de $ 169000 correspondiente a la atención del dia 04/03/2015 de la paciente JENNY FERNANDA GALVIS PEÑA  el motivo es para solicitar su colaboración con el envio de los siguientes soportes esto para poder tramitar el pago de la factura RUT  CERTIFICADO BANCAREO  CEDULA DEL REPRESENTANTE LEGAL El dia 17/12/2015 COOSALUD EPSS envio correos solicitando los documentos sin respuesta alguna</t>
  </si>
  <si>
    <t>169000</t>
  </si>
  <si>
    <t>14/1/2016</t>
  </si>
  <si>
    <t>12/1/2016</t>
  </si>
  <si>
    <t>DF-6846822407</t>
  </si>
  <si>
    <t>Se hace devolución de factura N FAC138614 por valor de $ 352620 correspondiente a la atención del dia 09/07/2015 del paciente GERSON EMIRO TELLEZ QUIROGA  el motivo es para solicitar su colaboración con el envio de los siguientes soportes esto para poder tramitar el pago de la factura RUT  CERTIFICADO BANCAREO  CEDULA DEL REPRESENTANTE LEGAL El dia 17/12/2015 COOSALUD EPSS envio correos solicitando los documentos sin respuesta alguna</t>
  </si>
  <si>
    <t>352620</t>
  </si>
  <si>
    <t>DF-6846822408</t>
  </si>
  <si>
    <t>Se hace devolución de factura N FAC131835 por valor de $ 6600 correspondiente a la atención del dia 03/03/2015 de la paciente JENNY FERNANDA GALVIS PEÑA  el motivo es para solicitar su colaboración con el envio de los siguientes soportes esto para poder tramitar el pago de la factura RUT  CERTIFICADO BANCAREO  CEDULA DEL REPRESENTANTE LEGAL El dia 17/12/2015 COOSALUD EPSS envio correos solicitando los documentos sin respuesta alguna</t>
  </si>
  <si>
    <t>6600</t>
  </si>
  <si>
    <t>DF-6846823175</t>
  </si>
  <si>
    <t xml:space="preserve">Se hace devolución de la factura N FAC150788 por valor de $ 47350 correspondiente a la atención del día 05/04/2016 del paciente DILSON PARDO VELASCO ya que al momento de radicar la factura se debe presentar la notificación ante la EPS si  la atención corresponde a urgencias y/o hospitalizaciones por la misma deben respaldar la factura con código de reporte generado por la linea de atención nacional  018000515611 o anexo técnico 2  3 y su debida trazabilidad al correo nacional linea018000@coosaludcom o a los correos de cada sucursal según corresponda ubicación geográfica del usuario y que corresponda según a la verificación del FOSYGA ( anexo oficio emitido por COOSALUD relacionando cada correo según sucursal )  como muestra de la atención prestada por la IPS al usuario como lo establece la resolución 3047 Cualquier inquietud comunicarse con la Dirección medica de COOSALUD EPSS Tel 6433344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</si>
  <si>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5/1/2017</t>
  </si>
  <si>
    <t>28/12/2016</t>
  </si>
  <si>
    <t>DF-6846823176</t>
  </si>
  <si>
    <t xml:space="preserve">Se hace devolución de la factura N FAC131904 por valor de $ 169000 correspondiente a la atención del dia 04/03/2015 de la paciente JENNY FERNANDA GALVIS PEÑA ya que la factura se encuentra extemporanea tiene 1 año y 10 meses despues de prestada la atención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</si>
  <si>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DF-6846823177</t>
  </si>
  <si>
    <t xml:space="preserve">Se hace devolución de la factura N FAC138614 por valor de $ 352620 correspondiente a la atención del dia 04/07/2015 del paciente GERSON EMIRO TELLEZ QUIROGA  ya que la factura se encuentra extemporanea tiene 1 años y 6 meses despues de prestada la atención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</si>
  <si>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DF-6846823178</t>
  </si>
  <si>
    <t xml:space="preserve">Se hace devolución de la factura N FAC131835 por valor de $ 6600 correspondiente a la atención del dia 03/03/2016 de la paciente JENNY FERNANDA  GALVIS PEÑA  ya que la factura se encuentra extemporanea tiene 1 años y 10 meses despues de prestada la atención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</si>
  <si>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DF-761232135</t>
  </si>
  <si>
    <t>LA FACTURA NO TIENE ANEXO II NI CODIGO DE ATORIZACION</t>
  </si>
  <si>
    <t>0</t>
  </si>
  <si>
    <t>athoyos</t>
  </si>
  <si>
    <t>4/11/2010</t>
  </si>
  <si>
    <t>DF-769271821617</t>
  </si>
  <si>
    <t>se hace devolucion de las facturas ya que son ilegibles y no se ven completas motivo por el cual no pueden ser aceptadas para procesos  de radicacion</t>
  </si>
  <si>
    <t>52086</t>
  </si>
  <si>
    <t>YRGomez</t>
  </si>
  <si>
    <t>6/2/2017</t>
  </si>
  <si>
    <t>DF-769271821618</t>
  </si>
  <si>
    <t>52411</t>
  </si>
  <si>
    <t>nrotura</t>
  </si>
  <si>
    <t>2000534793-2000534768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</si>
</sst>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dd&quot;/&quot;mmm&quot;/&quot;yyyy"/>
    <numFmt numFmtId="165" formatCode="#,##0.00_);\-#,##0.00"/>
    <numFmt numFmtId="166" formatCode="_-* #,##0_-;\-* #,##0_-;_-* &quot;-&quot;??_-;_-@_-"/>
    <numFmt numFmtId="167" formatCode="_(* #,##0_);_(* \(#,##0\);_(* &quot;-&quot;_);_(@_)"/>
    <numFmt numFmtId="170" formatCode="#,##0.00_ ;\-#,##0.00\ "/>
    <numFmt numFmtId="173" formatCode="_-&quot;$&quot;\ * #,##0_-;\-&quot;$&quot;\ * #,##0_-;_-&quot;$&quot;\ * &quot;-&quot;??_-;_-@_-"/>
  </numFmts>
  <fonts count="18" x14ac:knownFonts="1">
    <font>
      <sz val="10"/>
      <color indexed="8"/>
      <name val="MS Sans Serif"/>
    </font>
    <font>
      <b/>
      <sz val="9.85"/>
      <color indexed="8"/>
      <name val="Times New Roman"/>
    </font>
    <font>
      <sz val="9.85"/>
      <color indexed="8"/>
      <name val="Times New Roman"/>
    </font>
    <font>
      <b/>
      <sz val="8.0500000000000007"/>
      <color indexed="8"/>
      <name val="Times New Roman"/>
      <family val="1"/>
    </font>
    <font>
      <sz val="8.0500000000000007"/>
      <color indexed="8"/>
      <name val="Times New Roman"/>
      <family val="1"/>
    </font>
    <font>
      <b/>
      <sz val="8.0500000000000007"/>
      <color indexed="8"/>
      <name val="Times New Roman"/>
      <family val="1"/>
    </font>
    <font>
      <b/>
      <sz val="10"/>
      <color indexed="8"/>
      <name val="MS Sans Serif"/>
    </font>
    <font>
      <b/>
      <sz val="10"/>
      <color theme="1"/>
      <name val="Arial"/>
      <family val="2"/>
    </font>
    <font>
      <sz val="10"/>
      <name val="Arial"/>
    </font>
    <font>
      <b/>
      <sz val="11"/>
      <color theme="1"/>
      <name val="Calibri"/>
      <family val="2"/>
      <scheme val="minor"/>
    </font>
    <font>
      <b/>
      <sz val="12"/>
      <color theme="1"/>
      <name val="Calibri"/>
      <family val="2"/>
      <scheme val="minor"/>
    </font>
    <font>
      <b/>
      <u/>
      <sz val="12"/>
      <color theme="1"/>
      <name val="Calibri"/>
      <family val="2"/>
      <scheme val="minor"/>
    </font>
    <font>
      <sz val="12"/>
      <color theme="1"/>
      <name val="Calibri"/>
      <family val="2"/>
      <scheme val="minor"/>
    </font>
    <font>
      <sz val="11"/>
      <name val="Calibri"/>
      <family val="2"/>
      <scheme val="minor"/>
    </font>
    <font>
      <sz val="11"/>
      <color rgb="FF000000"/>
      <name val="Calibri"/>
      <family val="2"/>
      <scheme val="minor"/>
    </font>
    <font>
      <sz val="10"/>
      <name val="Arial"/>
      <family val="2"/>
    </font>
    <font>
      <b/>
      <sz val="11"/>
      <name val="Calibri"/>
      <family val="2"/>
      <scheme val="minor"/>
    </font>
    <font>
      <sz val="10"/>
      <color indexed="8"/>
      <name val="MS Sans Serif"/>
    </font>
  </fonts>
  <fills count="9">
    <fill>
      <patternFill patternType="none"/>
    </fill>
    <fill>
      <patternFill patternType="gray125"/>
    </fill>
    <fill>
      <patternFill patternType="solid">
        <fgColor rgb="FF92D050"/>
        <bgColor indexed="64"/>
      </patternFill>
    </fill>
    <fill>
      <patternFill patternType="solid">
        <fgColor rgb="FFDDDDDD"/>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0" fontId="15" fillId="0" borderId="0"/>
    <xf numFmtId="44" fontId="17" fillId="0" borderId="0" applyFont="0" applyFill="0" applyBorder="0" applyAlignment="0" applyProtection="0"/>
  </cellStyleXfs>
  <cellXfs count="88">
    <xf numFmtId="0" fontId="0" fillId="0" borderId="0" xfId="0" applyNumberFormat="1" applyFill="1" applyBorder="1" applyAlignment="1" applyProtection="1"/>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vertical="center"/>
    </xf>
    <xf numFmtId="0" fontId="2" fillId="0" borderId="1" xfId="0" applyFont="1" applyBorder="1" applyAlignment="1">
      <alignment vertical="center"/>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4" fillId="0" borderId="1" xfId="0" applyNumberFormat="1" applyFont="1" applyBorder="1" applyAlignment="1">
      <alignment vertical="center"/>
    </xf>
    <xf numFmtId="165" fontId="4" fillId="0" borderId="1" xfId="0" applyNumberFormat="1" applyFont="1" applyBorder="1" applyAlignment="1">
      <alignment horizontal="right" vertical="center"/>
    </xf>
    <xf numFmtId="0" fontId="0" fillId="0" borderId="1" xfId="0" applyNumberFormat="1" applyFill="1" applyBorder="1" applyAlignment="1" applyProtection="1"/>
    <xf numFmtId="0" fontId="6" fillId="0" borderId="1" xfId="0" applyNumberFormat="1" applyFont="1" applyFill="1" applyBorder="1" applyAlignment="1" applyProtection="1"/>
    <xf numFmtId="165" fontId="6" fillId="0" borderId="1" xfId="0" applyNumberFormat="1" applyFont="1" applyFill="1" applyBorder="1" applyAlignment="1" applyProtection="1"/>
    <xf numFmtId="0" fontId="2" fillId="0" borderId="1" xfId="0" applyFont="1" applyBorder="1" applyAlignment="1">
      <alignment horizontal="left" vertical="center"/>
    </xf>
    <xf numFmtId="166" fontId="7" fillId="2" borderId="1" xfId="1" applyNumberFormat="1" applyFont="1" applyFill="1" applyBorder="1" applyAlignment="1">
      <alignment horizontal="center" vertical="center"/>
    </xf>
    <xf numFmtId="166" fontId="7" fillId="2" borderId="1" xfId="1" applyNumberFormat="1" applyFont="1" applyFill="1" applyBorder="1" applyAlignment="1">
      <alignment horizontal="center" vertical="center" wrapText="1"/>
    </xf>
    <xf numFmtId="167"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167" fontId="7" fillId="0" borderId="1" xfId="0" applyNumberFormat="1" applyFont="1" applyBorder="1" applyAlignment="1">
      <alignment horizontal="center" vertical="center" wrapText="1"/>
    </xf>
    <xf numFmtId="0" fontId="7" fillId="0" borderId="1" xfId="0" applyFont="1" applyBorder="1" applyAlignment="1">
      <alignment vertical="center"/>
    </xf>
    <xf numFmtId="0" fontId="0" fillId="3" borderId="1" xfId="0" applyFill="1" applyBorder="1"/>
    <xf numFmtId="0" fontId="8" fillId="0" borderId="0" xfId="0" applyFont="1"/>
    <xf numFmtId="0" fontId="0" fillId="0" borderId="0" xfId="0"/>
    <xf numFmtId="14" fontId="0" fillId="0" borderId="0" xfId="0" applyNumberFormat="1" applyAlignment="1">
      <alignment horizontal="right"/>
    </xf>
    <xf numFmtId="3" fontId="0" fillId="0" borderId="0" xfId="0" applyNumberFormat="1" applyAlignment="1">
      <alignment horizontal="right"/>
    </xf>
    <xf numFmtId="3" fontId="0" fillId="4" borderId="0" xfId="0" applyNumberFormat="1" applyFill="1" applyAlignment="1">
      <alignment horizontal="right"/>
    </xf>
    <xf numFmtId="3" fontId="0" fillId="0" borderId="0" xfId="0" applyNumberFormat="1" applyFill="1" applyBorder="1" applyAlignment="1" applyProtection="1"/>
    <xf numFmtId="0" fontId="4" fillId="0" borderId="1" xfId="0" applyNumberFormat="1" applyFont="1" applyBorder="1" applyAlignment="1">
      <alignment horizontal="right" vertical="center"/>
    </xf>
    <xf numFmtId="0" fontId="0" fillId="5" borderId="2" xfId="0" applyFill="1" applyBorder="1" applyAlignment="1">
      <alignment horizontal="center"/>
    </xf>
    <xf numFmtId="0" fontId="10" fillId="5" borderId="0" xfId="0" applyFont="1" applyFill="1"/>
    <xf numFmtId="0" fontId="10" fillId="5" borderId="0" xfId="0" applyFont="1" applyFill="1" applyAlignment="1">
      <alignment horizontal="left"/>
    </xf>
    <xf numFmtId="0" fontId="10" fillId="5" borderId="0" xfId="0" applyFont="1" applyFill="1" applyAlignment="1">
      <alignment horizontal="right"/>
    </xf>
    <xf numFmtId="0" fontId="0" fillId="5" borderId="0" xfId="0" applyFill="1"/>
    <xf numFmtId="3" fontId="0" fillId="5" borderId="0" xfId="0" applyNumberFormat="1" applyFill="1"/>
    <xf numFmtId="0" fontId="0" fillId="5" borderId="2" xfId="0" applyFill="1" applyBorder="1" applyAlignment="1">
      <alignment horizontal="center" vertical="center"/>
    </xf>
    <xf numFmtId="0" fontId="9" fillId="6" borderId="0" xfId="0" applyFont="1" applyFill="1" applyAlignment="1">
      <alignment horizontal="left" vertical="center"/>
    </xf>
    <xf numFmtId="3" fontId="9" fillId="2" borderId="0" xfId="0" applyNumberFormat="1" applyFont="1" applyFill="1" applyAlignment="1">
      <alignment horizontal="right" vertical="center"/>
    </xf>
    <xf numFmtId="0" fontId="9" fillId="5" borderId="0" xfId="0" applyFont="1" applyFill="1" applyAlignment="1">
      <alignment horizontal="left" vertical="center"/>
    </xf>
    <xf numFmtId="3" fontId="9" fillId="5" borderId="3" xfId="0" applyNumberFormat="1" applyFont="1" applyFill="1" applyBorder="1" applyAlignment="1">
      <alignment vertical="center"/>
    </xf>
    <xf numFmtId="0" fontId="9" fillId="5" borderId="0" xfId="0" applyFont="1" applyFill="1" applyAlignment="1">
      <alignment horizontal="center" vertical="center"/>
    </xf>
    <xf numFmtId="0" fontId="9" fillId="5" borderId="4" xfId="0" applyFont="1" applyFill="1" applyBorder="1" applyAlignment="1">
      <alignment horizontal="center" vertical="center"/>
    </xf>
    <xf numFmtId="0" fontId="11" fillId="5" borderId="1" xfId="0" applyFont="1" applyFill="1" applyBorder="1" applyAlignment="1">
      <alignment horizontal="center" vertical="center"/>
    </xf>
    <xf numFmtId="0" fontId="11" fillId="0" borderId="1" xfId="0" applyFont="1" applyBorder="1" applyAlignment="1">
      <alignment horizontal="center" vertical="center"/>
    </xf>
    <xf numFmtId="3" fontId="11" fillId="5" borderId="1" xfId="0" applyNumberFormat="1" applyFont="1" applyFill="1" applyBorder="1" applyAlignment="1">
      <alignment horizontal="center" vertical="center"/>
    </xf>
    <xf numFmtId="0" fontId="0" fillId="5" borderId="4" xfId="0" applyFill="1" applyBorder="1"/>
    <xf numFmtId="0" fontId="0" fillId="5" borderId="3" xfId="0" applyFill="1" applyBorder="1"/>
    <xf numFmtId="3" fontId="0" fillId="5" borderId="3" xfId="0" applyNumberFormat="1" applyFill="1" applyBorder="1"/>
    <xf numFmtId="3" fontId="9" fillId="6" borderId="3" xfId="0" applyNumberFormat="1" applyFont="1" applyFill="1" applyBorder="1"/>
    <xf numFmtId="3" fontId="10" fillId="6" borderId="3" xfId="0" applyNumberFormat="1" applyFont="1" applyFill="1" applyBorder="1"/>
    <xf numFmtId="3" fontId="12" fillId="5" borderId="4" xfId="0" applyNumberFormat="1" applyFont="1" applyFill="1" applyBorder="1"/>
    <xf numFmtId="3" fontId="12" fillId="5" borderId="3" xfId="0" applyNumberFormat="1" applyFont="1" applyFill="1" applyBorder="1"/>
    <xf numFmtId="3" fontId="0" fillId="7" borderId="4" xfId="0" applyNumberFormat="1" applyFill="1" applyBorder="1"/>
    <xf numFmtId="3" fontId="0" fillId="7" borderId="3" xfId="0" applyNumberFormat="1" applyFill="1" applyBorder="1"/>
    <xf numFmtId="3" fontId="0" fillId="5" borderId="4" xfId="0" applyNumberFormat="1" applyFill="1" applyBorder="1"/>
    <xf numFmtId="0" fontId="9" fillId="6" borderId="0" xfId="0" applyFont="1" applyFill="1"/>
    <xf numFmtId="0" fontId="9" fillId="6" borderId="4" xfId="0" applyFont="1" applyFill="1" applyBorder="1"/>
    <xf numFmtId="3" fontId="9" fillId="6" borderId="4" xfId="0" applyNumberFormat="1" applyFont="1" applyFill="1" applyBorder="1"/>
    <xf numFmtId="3" fontId="13" fillId="5" borderId="3" xfId="0" applyNumberFormat="1" applyFont="1" applyFill="1" applyBorder="1"/>
    <xf numFmtId="3" fontId="9" fillId="5" borderId="3" xfId="0" applyNumberFormat="1" applyFont="1" applyFill="1" applyBorder="1"/>
    <xf numFmtId="0" fontId="14" fillId="8" borderId="2" xfId="0" applyFont="1" applyFill="1" applyBorder="1" applyAlignment="1">
      <alignment horizontal="center"/>
    </xf>
    <xf numFmtId="0" fontId="14" fillId="8" borderId="0" xfId="0" applyFont="1" applyFill="1"/>
    <xf numFmtId="0" fontId="9" fillId="6" borderId="0" xfId="0" applyFont="1" applyFill="1" applyAlignment="1">
      <alignment horizontal="left"/>
    </xf>
    <xf numFmtId="0" fontId="9" fillId="6" borderId="4" xfId="0" applyFont="1" applyFill="1" applyBorder="1" applyAlignment="1">
      <alignment horizontal="left"/>
    </xf>
    <xf numFmtId="3" fontId="9" fillId="6" borderId="4" xfId="0" applyNumberFormat="1" applyFont="1" applyFill="1" applyBorder="1" applyAlignment="1">
      <alignment horizontal="right"/>
    </xf>
    <xf numFmtId="3" fontId="9" fillId="6" borderId="3" xfId="0" applyNumberFormat="1" applyFont="1" applyFill="1" applyBorder="1" applyAlignment="1">
      <alignment horizontal="right"/>
    </xf>
    <xf numFmtId="3" fontId="9" fillId="5" borderId="4" xfId="0" applyNumberFormat="1" applyFont="1" applyFill="1" applyBorder="1"/>
    <xf numFmtId="3" fontId="16" fillId="4" borderId="4" xfId="2" applyNumberFormat="1" applyFont="1" applyFill="1" applyBorder="1" applyAlignment="1">
      <alignment horizontal="right"/>
    </xf>
    <xf numFmtId="3" fontId="16" fillId="4" borderId="3" xfId="2" applyNumberFormat="1" applyFont="1" applyFill="1" applyBorder="1" applyAlignment="1">
      <alignment horizontal="right"/>
    </xf>
    <xf numFmtId="0" fontId="0" fillId="0" borderId="2" xfId="0" applyBorder="1" applyAlignment="1">
      <alignment horizontal="center"/>
    </xf>
    <xf numFmtId="0" fontId="9" fillId="2" borderId="0" xfId="0" applyFont="1" applyFill="1"/>
    <xf numFmtId="3" fontId="10" fillId="2" borderId="1" xfId="0" applyNumberFormat="1" applyFont="1" applyFill="1" applyBorder="1"/>
    <xf numFmtId="3" fontId="10" fillId="2" borderId="5" xfId="0" applyNumberFormat="1" applyFont="1" applyFill="1" applyBorder="1"/>
    <xf numFmtId="0" fontId="0" fillId="5" borderId="2" xfId="0" applyFill="1" applyBorder="1"/>
    <xf numFmtId="0" fontId="9" fillId="6" borderId="0" xfId="0" applyFont="1" applyFill="1" applyAlignment="1">
      <alignment horizontal="right"/>
    </xf>
    <xf numFmtId="0" fontId="0" fillId="5" borderId="6" xfId="0" applyFill="1" applyBorder="1"/>
    <xf numFmtId="0" fontId="0" fillId="5" borderId="7" xfId="0" applyFill="1" applyBorder="1"/>
    <xf numFmtId="0" fontId="0" fillId="7" borderId="0" xfId="0" applyFill="1" applyAlignment="1">
      <alignment horizontal="left"/>
    </xf>
    <xf numFmtId="0" fontId="0" fillId="7" borderId="4" xfId="0" applyFill="1" applyBorder="1" applyAlignment="1">
      <alignment horizontal="left"/>
    </xf>
    <xf numFmtId="0" fontId="0" fillId="5" borderId="0" xfId="0" applyFill="1" applyAlignment="1">
      <alignment horizontal="left"/>
    </xf>
    <xf numFmtId="0" fontId="0" fillId="0" borderId="4" xfId="0" applyBorder="1" applyAlignment="1">
      <alignment horizontal="left"/>
    </xf>
    <xf numFmtId="0" fontId="9" fillId="6" borderId="0" xfId="0" applyFont="1" applyFill="1" applyAlignment="1">
      <alignment horizontal="left" vertical="center"/>
    </xf>
    <xf numFmtId="0" fontId="9" fillId="6" borderId="0" xfId="0" applyFont="1" applyFill="1" applyAlignment="1">
      <alignment horizontal="left"/>
    </xf>
    <xf numFmtId="0" fontId="9" fillId="6" borderId="4" xfId="0" applyFont="1" applyFill="1" applyBorder="1" applyAlignment="1">
      <alignment horizontal="left"/>
    </xf>
    <xf numFmtId="0" fontId="0" fillId="0" borderId="0" xfId="0" applyAlignment="1">
      <alignment horizontal="left"/>
    </xf>
    <xf numFmtId="0" fontId="0" fillId="0" borderId="0" xfId="0" applyNumberFormat="1" applyFill="1" applyBorder="1" applyAlignment="1" applyProtection="1">
      <alignment horizontal="left"/>
    </xf>
    <xf numFmtId="170" fontId="0" fillId="0" borderId="1" xfId="0" applyNumberFormat="1" applyFill="1" applyBorder="1" applyAlignment="1" applyProtection="1"/>
    <xf numFmtId="173" fontId="0" fillId="0" borderId="1" xfId="3" applyNumberFormat="1" applyFont="1" applyFill="1" applyBorder="1" applyAlignment="1" applyProtection="1"/>
    <xf numFmtId="173" fontId="4" fillId="0" borderId="1" xfId="3" applyNumberFormat="1" applyFont="1" applyBorder="1" applyAlignment="1">
      <alignment horizontal="right" vertical="center"/>
    </xf>
    <xf numFmtId="0" fontId="0" fillId="3" borderId="1" xfId="0" applyFill="1" applyBorder="1" applyAlignment="1">
      <alignment horizontal="left"/>
    </xf>
  </cellXfs>
  <cellStyles count="4">
    <cellStyle name="Millares" xfId="1" builtinId="3"/>
    <cellStyle name="Moneda" xfId="3" builtinId="4"/>
    <cellStyle name="Normal" xfId="0" builtinId="0"/>
    <cellStyle name="Normal 2 2" xfId="2" xr:uid="{548B5433-F0B5-44E1-A7F8-EBA9231E605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cjimenez/Documents/SAP/SAP%20GUI/TODAS%20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1">
          <cell r="A1" t="str">
            <v>Referencia</v>
          </cell>
        </row>
        <row r="2">
          <cell r="A2">
            <v>266581</v>
          </cell>
        </row>
        <row r="3">
          <cell r="A3">
            <v>267146</v>
          </cell>
        </row>
        <row r="4">
          <cell r="A4">
            <v>266857</v>
          </cell>
        </row>
        <row r="5">
          <cell r="A5">
            <v>264931</v>
          </cell>
        </row>
        <row r="6">
          <cell r="A6">
            <v>264931</v>
          </cell>
        </row>
        <row r="7">
          <cell r="A7">
            <v>265415</v>
          </cell>
        </row>
        <row r="8">
          <cell r="A8">
            <v>267804</v>
          </cell>
        </row>
        <row r="9">
          <cell r="A9">
            <v>268426</v>
          </cell>
        </row>
        <row r="10">
          <cell r="A10">
            <v>267773</v>
          </cell>
        </row>
        <row r="11">
          <cell r="A11">
            <v>267993</v>
          </cell>
        </row>
        <row r="12">
          <cell r="A12">
            <v>261307</v>
          </cell>
        </row>
        <row r="13">
          <cell r="A13">
            <v>261139</v>
          </cell>
        </row>
        <row r="14">
          <cell r="A14">
            <v>261227</v>
          </cell>
        </row>
        <row r="15">
          <cell r="A15">
            <v>245176</v>
          </cell>
        </row>
        <row r="16">
          <cell r="A16">
            <v>263157</v>
          </cell>
        </row>
        <row r="17">
          <cell r="A17">
            <v>264283</v>
          </cell>
        </row>
        <row r="18">
          <cell r="A18">
            <v>251537</v>
          </cell>
        </row>
        <row r="19">
          <cell r="A19">
            <v>267158</v>
          </cell>
        </row>
        <row r="20">
          <cell r="A20">
            <v>266158</v>
          </cell>
        </row>
        <row r="21">
          <cell r="A21">
            <v>264573</v>
          </cell>
        </row>
        <row r="22">
          <cell r="A22">
            <v>212787</v>
          </cell>
        </row>
        <row r="23">
          <cell r="A23">
            <v>257322</v>
          </cell>
        </row>
        <row r="24">
          <cell r="A24">
            <v>220241</v>
          </cell>
        </row>
        <row r="25">
          <cell r="A25" t="str">
            <v>MPS ANT-1623</v>
          </cell>
        </row>
        <row r="26">
          <cell r="A26" t="str">
            <v>6245692 ANT-481</v>
          </cell>
        </row>
        <row r="27">
          <cell r="A27" t="str">
            <v>MPS CUN-1572</v>
          </cell>
        </row>
        <row r="28">
          <cell r="A28" t="str">
            <v>MPS CUN-1842</v>
          </cell>
        </row>
        <row r="29">
          <cell r="A29">
            <v>2000384913</v>
          </cell>
        </row>
        <row r="30">
          <cell r="A30">
            <v>2000384913</v>
          </cell>
        </row>
        <row r="31">
          <cell r="A31">
            <v>2000411964</v>
          </cell>
        </row>
        <row r="32">
          <cell r="A32" t="str">
            <v>1990_</v>
          </cell>
        </row>
        <row r="33">
          <cell r="A33" t="str">
            <v>1990_</v>
          </cell>
        </row>
        <row r="36">
          <cell r="A36">
            <v>245633</v>
          </cell>
        </row>
        <row r="37">
          <cell r="A37">
            <v>245633</v>
          </cell>
        </row>
        <row r="38">
          <cell r="A38">
            <v>247706</v>
          </cell>
        </row>
        <row r="39">
          <cell r="A39">
            <v>247706</v>
          </cell>
        </row>
        <row r="40">
          <cell r="A40">
            <v>2000411966</v>
          </cell>
        </row>
        <row r="41">
          <cell r="A41">
            <v>2000411966</v>
          </cell>
        </row>
        <row r="42">
          <cell r="A42">
            <v>2000411966</v>
          </cell>
        </row>
        <row r="43">
          <cell r="A43">
            <v>2000411966</v>
          </cell>
        </row>
        <row r="44">
          <cell r="A44">
            <v>2000467624</v>
          </cell>
        </row>
        <row r="45">
          <cell r="A45">
            <v>2000467624</v>
          </cell>
        </row>
        <row r="46">
          <cell r="A46">
            <v>2000467624</v>
          </cell>
        </row>
        <row r="47">
          <cell r="A47">
            <v>2000467624</v>
          </cell>
        </row>
        <row r="48">
          <cell r="A48">
            <v>197822</v>
          </cell>
        </row>
        <row r="49">
          <cell r="A49">
            <v>197822</v>
          </cell>
        </row>
        <row r="50">
          <cell r="A50">
            <v>238803</v>
          </cell>
        </row>
        <row r="51">
          <cell r="A51">
            <v>238803</v>
          </cell>
        </row>
        <row r="52">
          <cell r="A52" t="str">
            <v>45347421 BOL-8</v>
          </cell>
        </row>
        <row r="53">
          <cell r="A53" t="str">
            <v>45347421 BOL-8</v>
          </cell>
        </row>
        <row r="54">
          <cell r="A54" t="str">
            <v>45347421 SAN-9</v>
          </cell>
        </row>
        <row r="55">
          <cell r="A55" t="str">
            <v>45347421 SAN-9</v>
          </cell>
        </row>
        <row r="56">
          <cell r="A56" t="str">
            <v>PAGO ACH FEB 19</v>
          </cell>
        </row>
        <row r="57">
          <cell r="A57" t="str">
            <v>PAGO ACH FEB 19</v>
          </cell>
        </row>
        <row r="58">
          <cell r="A58">
            <v>189943</v>
          </cell>
        </row>
        <row r="59">
          <cell r="A59" t="str">
            <v>45347421 SAN-33</v>
          </cell>
        </row>
        <row r="60">
          <cell r="A60" t="str">
            <v>45347421 BOL-32</v>
          </cell>
        </row>
        <row r="61">
          <cell r="A61" t="str">
            <v>45347421 BOL-32</v>
          </cell>
        </row>
        <row r="62">
          <cell r="A62">
            <v>198650</v>
          </cell>
        </row>
        <row r="63">
          <cell r="A63" t="str">
            <v>45347421 BOL-32</v>
          </cell>
        </row>
        <row r="66">
          <cell r="A66">
            <v>216658</v>
          </cell>
        </row>
        <row r="67">
          <cell r="A67" t="str">
            <v>55032957 CES-265</v>
          </cell>
        </row>
        <row r="68">
          <cell r="A68" t="str">
            <v>57975735 ATL OCT</v>
          </cell>
        </row>
        <row r="69">
          <cell r="A69" t="str">
            <v>57975735 ATL OCT</v>
          </cell>
        </row>
        <row r="70">
          <cell r="A70" t="str">
            <v>57975735 BOL OCT</v>
          </cell>
        </row>
        <row r="71">
          <cell r="A71" t="str">
            <v>57975735 BOL OCT</v>
          </cell>
        </row>
        <row r="72">
          <cell r="A72" t="str">
            <v>57975735 COR OCT</v>
          </cell>
        </row>
        <row r="73">
          <cell r="A73" t="str">
            <v>57975735 COR OCT</v>
          </cell>
        </row>
        <row r="74">
          <cell r="A74" t="str">
            <v>57975735 MAG OCT</v>
          </cell>
        </row>
        <row r="75">
          <cell r="A75" t="str">
            <v>57975735 MAG OCT</v>
          </cell>
        </row>
        <row r="76">
          <cell r="A76" t="str">
            <v>57975735 SAN OCT</v>
          </cell>
        </row>
        <row r="77">
          <cell r="A77" t="str">
            <v>57975735 SAN OCT</v>
          </cell>
        </row>
        <row r="78">
          <cell r="A78">
            <v>217052</v>
          </cell>
        </row>
        <row r="79">
          <cell r="A79" t="str">
            <v>57975735 ATL-479</v>
          </cell>
        </row>
        <row r="80">
          <cell r="A80" t="str">
            <v>COMPENSACION</v>
          </cell>
        </row>
        <row r="81">
          <cell r="A81" t="str">
            <v>COMPENSACION</v>
          </cell>
        </row>
        <row r="82">
          <cell r="A82" t="str">
            <v>PORTAL OCT/2019</v>
          </cell>
        </row>
        <row r="83">
          <cell r="A83" t="str">
            <v>PORTAL OCT/2019</v>
          </cell>
        </row>
        <row r="84">
          <cell r="A84">
            <v>219859</v>
          </cell>
        </row>
        <row r="85">
          <cell r="A85" t="str">
            <v>57975735 MAG-482</v>
          </cell>
        </row>
        <row r="86">
          <cell r="A86" t="str">
            <v>COMPENSACION</v>
          </cell>
        </row>
        <row r="87">
          <cell r="A87">
            <v>197822</v>
          </cell>
        </row>
        <row r="88">
          <cell r="A88">
            <v>193867</v>
          </cell>
        </row>
        <row r="89">
          <cell r="A89" t="str">
            <v>57975735 COR-481</v>
          </cell>
        </row>
        <row r="90">
          <cell r="A90" t="str">
            <v>57975735 BOL-480</v>
          </cell>
        </row>
        <row r="91">
          <cell r="A91" t="str">
            <v>57975735 BOL-480</v>
          </cell>
        </row>
        <row r="92">
          <cell r="A92">
            <v>220945</v>
          </cell>
        </row>
        <row r="93">
          <cell r="A93" t="str">
            <v>57975735 BOL-480</v>
          </cell>
        </row>
        <row r="94">
          <cell r="A94" t="str">
            <v>PAGO ACH OCT 19</v>
          </cell>
        </row>
        <row r="95">
          <cell r="A95" t="str">
            <v>PAGO ACH OCT 19</v>
          </cell>
        </row>
        <row r="96">
          <cell r="A96">
            <v>219107</v>
          </cell>
        </row>
        <row r="97">
          <cell r="A97" t="str">
            <v>57975735 SAN-483</v>
          </cell>
        </row>
        <row r="98">
          <cell r="A98" t="str">
            <v>70497106 CUN-429</v>
          </cell>
        </row>
        <row r="99">
          <cell r="A99" t="str">
            <v>70497106 CUN-429</v>
          </cell>
        </row>
        <row r="100">
          <cell r="A100">
            <v>192161</v>
          </cell>
        </row>
        <row r="101">
          <cell r="A101">
            <v>197480</v>
          </cell>
        </row>
        <row r="102">
          <cell r="A102">
            <v>197688</v>
          </cell>
        </row>
        <row r="103">
          <cell r="A103">
            <v>197822</v>
          </cell>
        </row>
        <row r="104">
          <cell r="A104">
            <v>207925</v>
          </cell>
        </row>
        <row r="105">
          <cell r="A105">
            <v>207380</v>
          </cell>
        </row>
        <row r="106">
          <cell r="A106">
            <v>226019</v>
          </cell>
        </row>
        <row r="107">
          <cell r="A107">
            <v>226195</v>
          </cell>
        </row>
        <row r="108">
          <cell r="A108">
            <v>227144</v>
          </cell>
        </row>
        <row r="109">
          <cell r="A109">
            <v>228863</v>
          </cell>
        </row>
        <row r="110">
          <cell r="A110">
            <v>227814</v>
          </cell>
        </row>
        <row r="111">
          <cell r="A111">
            <v>227856</v>
          </cell>
        </row>
        <row r="112">
          <cell r="A112">
            <v>218778</v>
          </cell>
        </row>
        <row r="113">
          <cell r="A113">
            <v>227382</v>
          </cell>
        </row>
        <row r="114">
          <cell r="A114">
            <v>232209</v>
          </cell>
        </row>
        <row r="115">
          <cell r="A115">
            <v>232745</v>
          </cell>
        </row>
        <row r="116">
          <cell r="A116">
            <v>229214</v>
          </cell>
        </row>
        <row r="117">
          <cell r="A117">
            <v>223150</v>
          </cell>
        </row>
        <row r="118">
          <cell r="A118">
            <v>210379</v>
          </cell>
        </row>
        <row r="119">
          <cell r="A119">
            <v>212379</v>
          </cell>
        </row>
        <row r="120">
          <cell r="A120">
            <v>220241</v>
          </cell>
        </row>
        <row r="121">
          <cell r="A121" t="str">
            <v>70497106 CUN-429</v>
          </cell>
        </row>
        <row r="122">
          <cell r="A122" t="str">
            <v>72426193 VAL JUN</v>
          </cell>
        </row>
        <row r="123">
          <cell r="A123" t="str">
            <v>72426193 VAL JUN</v>
          </cell>
        </row>
        <row r="124">
          <cell r="A124">
            <v>224157</v>
          </cell>
        </row>
        <row r="125">
          <cell r="A125">
            <v>228643</v>
          </cell>
        </row>
        <row r="126">
          <cell r="A126">
            <v>232745</v>
          </cell>
        </row>
        <row r="127">
          <cell r="A127">
            <v>226665</v>
          </cell>
        </row>
        <row r="128">
          <cell r="A128">
            <v>222163</v>
          </cell>
        </row>
        <row r="129">
          <cell r="A129">
            <v>229030</v>
          </cell>
        </row>
        <row r="130">
          <cell r="A130">
            <v>230862</v>
          </cell>
        </row>
        <row r="131">
          <cell r="A131">
            <v>231738</v>
          </cell>
        </row>
        <row r="132">
          <cell r="A132">
            <v>231671</v>
          </cell>
        </row>
        <row r="133">
          <cell r="A133" t="str">
            <v>72426193 VAL-25</v>
          </cell>
        </row>
        <row r="134">
          <cell r="A134" t="str">
            <v>MPS NOR-1301</v>
          </cell>
        </row>
        <row r="135">
          <cell r="A135" t="str">
            <v>MPS NOR-1301</v>
          </cell>
        </row>
        <row r="136">
          <cell r="A136">
            <v>235298</v>
          </cell>
        </row>
        <row r="137">
          <cell r="A137">
            <v>239199</v>
          </cell>
        </row>
        <row r="138">
          <cell r="A138">
            <v>234728</v>
          </cell>
        </row>
        <row r="139">
          <cell r="A139" t="str">
            <v>MPS NOR-1301</v>
          </cell>
        </row>
        <row r="140">
          <cell r="A140" t="str">
            <v>MPS OCT/2020</v>
          </cell>
        </row>
        <row r="141">
          <cell r="A141">
            <v>235290</v>
          </cell>
        </row>
        <row r="142">
          <cell r="A142">
            <v>235591</v>
          </cell>
        </row>
        <row r="143">
          <cell r="A143">
            <v>234038</v>
          </cell>
        </row>
        <row r="144">
          <cell r="A144" t="str">
            <v>MPS MAG-1300</v>
          </cell>
        </row>
        <row r="145">
          <cell r="A145" t="str">
            <v>MPS BOY-1298</v>
          </cell>
        </row>
        <row r="146">
          <cell r="A146">
            <v>237066</v>
          </cell>
        </row>
        <row r="147">
          <cell r="A147">
            <v>239399</v>
          </cell>
        </row>
        <row r="148">
          <cell r="A148">
            <v>239406</v>
          </cell>
        </row>
        <row r="149">
          <cell r="A149">
            <v>239761</v>
          </cell>
        </row>
        <row r="150">
          <cell r="A150">
            <v>237434</v>
          </cell>
        </row>
        <row r="151">
          <cell r="A151">
            <v>237570</v>
          </cell>
        </row>
        <row r="152">
          <cell r="A152">
            <v>238365</v>
          </cell>
        </row>
        <row r="153">
          <cell r="A153">
            <v>237716</v>
          </cell>
        </row>
        <row r="154">
          <cell r="A154">
            <v>237814</v>
          </cell>
        </row>
        <row r="155">
          <cell r="A155">
            <v>238815</v>
          </cell>
        </row>
        <row r="156">
          <cell r="A156">
            <v>238886</v>
          </cell>
        </row>
        <row r="157">
          <cell r="A157">
            <v>234933</v>
          </cell>
        </row>
        <row r="158">
          <cell r="A158">
            <v>241554</v>
          </cell>
        </row>
        <row r="159">
          <cell r="A159">
            <v>240820</v>
          </cell>
        </row>
        <row r="160">
          <cell r="A160">
            <v>239910</v>
          </cell>
        </row>
        <row r="161">
          <cell r="A161" t="str">
            <v>MPS BOY-1298</v>
          </cell>
        </row>
        <row r="162">
          <cell r="A162" t="str">
            <v>PAGO MPS OCT 20</v>
          </cell>
        </row>
        <row r="163">
          <cell r="A163" t="str">
            <v>PAGO MPS OCT 20</v>
          </cell>
        </row>
        <row r="164">
          <cell r="A164">
            <v>236594</v>
          </cell>
        </row>
        <row r="165">
          <cell r="A165">
            <v>234471</v>
          </cell>
        </row>
        <row r="166">
          <cell r="A166">
            <v>237123</v>
          </cell>
        </row>
        <row r="167">
          <cell r="A167">
            <v>237132</v>
          </cell>
        </row>
        <row r="168">
          <cell r="A168" t="str">
            <v>MPS SAN-1302</v>
          </cell>
        </row>
        <row r="169">
          <cell r="A169" t="str">
            <v>MPS CUN-1299</v>
          </cell>
        </row>
        <row r="170">
          <cell r="A170" t="str">
            <v>MPS CUN-1299</v>
          </cell>
        </row>
        <row r="171">
          <cell r="A171">
            <v>238535</v>
          </cell>
        </row>
        <row r="172">
          <cell r="A172">
            <v>238844</v>
          </cell>
        </row>
        <row r="173">
          <cell r="A173">
            <v>235405</v>
          </cell>
        </row>
        <row r="174">
          <cell r="A174" t="str">
            <v>MPS CUN-1299</v>
          </cell>
        </row>
        <row r="175">
          <cell r="A175">
            <v>245069</v>
          </cell>
        </row>
        <row r="176">
          <cell r="A176">
            <v>245069</v>
          </cell>
        </row>
        <row r="177">
          <cell r="A177" t="str">
            <v>MPS BOY-1298</v>
          </cell>
        </row>
        <row r="178">
          <cell r="A178" t="str">
            <v>80648207 BOY-69</v>
          </cell>
        </row>
        <row r="179">
          <cell r="A179" t="str">
            <v>COMPENSACIÓN</v>
          </cell>
        </row>
        <row r="180">
          <cell r="A180" t="str">
            <v>COMPENSACIÓN</v>
          </cell>
        </row>
        <row r="181">
          <cell r="A181">
            <v>245633</v>
          </cell>
        </row>
        <row r="182">
          <cell r="A182" t="str">
            <v>80648207 NOR-70</v>
          </cell>
        </row>
        <row r="183">
          <cell r="A183" t="str">
            <v>MPS VAL OCT 2020</v>
          </cell>
        </row>
        <row r="184">
          <cell r="A184" t="str">
            <v>MPS VAL OCT 2020</v>
          </cell>
        </row>
        <row r="185">
          <cell r="A185">
            <v>234297</v>
          </cell>
        </row>
        <row r="186">
          <cell r="A186" t="str">
            <v>MPS VAL-1303</v>
          </cell>
        </row>
        <row r="187">
          <cell r="A187" t="str">
            <v>MPS DIC/2020</v>
          </cell>
        </row>
        <row r="188">
          <cell r="A188" t="str">
            <v>MPS DIC/2020</v>
          </cell>
        </row>
        <row r="189">
          <cell r="A189">
            <v>244961</v>
          </cell>
        </row>
        <row r="190">
          <cell r="A190">
            <v>245175</v>
          </cell>
        </row>
        <row r="191">
          <cell r="A191" t="str">
            <v>MPS GUA-1573</v>
          </cell>
        </row>
        <row r="192">
          <cell r="A192" t="str">
            <v>SAL FAC 236270</v>
          </cell>
        </row>
        <row r="193">
          <cell r="A193" t="str">
            <v>SAL FAC 236270</v>
          </cell>
        </row>
        <row r="194">
          <cell r="A194">
            <v>236270</v>
          </cell>
        </row>
        <row r="195">
          <cell r="A195" t="str">
            <v>MPS SUC-1626</v>
          </cell>
        </row>
        <row r="196">
          <cell r="A196" t="str">
            <v>MPS BOY-1624</v>
          </cell>
        </row>
        <row r="197">
          <cell r="A197" t="str">
            <v>MPS BOY-1624</v>
          </cell>
        </row>
        <row r="198">
          <cell r="A198">
            <v>247706</v>
          </cell>
        </row>
        <row r="199">
          <cell r="A199" t="str">
            <v>MPS BOY-1624</v>
          </cell>
        </row>
        <row r="200">
          <cell r="A200" t="str">
            <v>PAGO MPS DIC 20</v>
          </cell>
        </row>
        <row r="201">
          <cell r="A201" t="str">
            <v>PAGO MPS DIC 20</v>
          </cell>
        </row>
        <row r="202">
          <cell r="A202">
            <v>242951</v>
          </cell>
        </row>
        <row r="203">
          <cell r="A203">
            <v>236594</v>
          </cell>
        </row>
        <row r="204">
          <cell r="A204">
            <v>238803</v>
          </cell>
        </row>
        <row r="205">
          <cell r="A205" t="str">
            <v>MPS SAN-1574</v>
          </cell>
        </row>
        <row r="206">
          <cell r="A206" t="str">
            <v>MPS SUC-1844</v>
          </cell>
        </row>
        <row r="207">
          <cell r="A207" t="str">
            <v>MPS SUC-1844</v>
          </cell>
        </row>
        <row r="208">
          <cell r="A208" t="str">
            <v>SAL FAC 236270</v>
          </cell>
        </row>
        <row r="209">
          <cell r="A209" t="str">
            <v>MPS SUC-1844</v>
          </cell>
        </row>
        <row r="210">
          <cell r="A210">
            <v>247706</v>
          </cell>
        </row>
        <row r="211">
          <cell r="A211">
            <v>245069</v>
          </cell>
        </row>
        <row r="212">
          <cell r="A212">
            <v>246781</v>
          </cell>
        </row>
        <row r="213">
          <cell r="A213">
            <v>247706</v>
          </cell>
        </row>
        <row r="214">
          <cell r="A214" t="str">
            <v>MPS BOY-1841</v>
          </cell>
        </row>
        <row r="215">
          <cell r="A215" t="str">
            <v>MPS BOY-1837</v>
          </cell>
        </row>
        <row r="216">
          <cell r="A216">
            <v>247706</v>
          </cell>
        </row>
        <row r="217">
          <cell r="A217" t="str">
            <v>MPS BOY-1837</v>
          </cell>
        </row>
        <row r="218">
          <cell r="A218" t="str">
            <v>MPS BOL-1297</v>
          </cell>
        </row>
        <row r="219">
          <cell r="A219" t="str">
            <v>MPS BOL-1297</v>
          </cell>
        </row>
        <row r="220">
          <cell r="A220">
            <v>245589</v>
          </cell>
        </row>
        <row r="221">
          <cell r="A221">
            <v>241828</v>
          </cell>
        </row>
        <row r="222">
          <cell r="A222">
            <v>239733</v>
          </cell>
        </row>
        <row r="223">
          <cell r="A223">
            <v>239100</v>
          </cell>
        </row>
        <row r="224">
          <cell r="A224">
            <v>237782</v>
          </cell>
        </row>
        <row r="225">
          <cell r="A225">
            <v>241170</v>
          </cell>
        </row>
        <row r="226">
          <cell r="A226" t="str">
            <v>MPS BOL-1297</v>
          </cell>
        </row>
        <row r="227">
          <cell r="A227">
            <v>245633</v>
          </cell>
        </row>
        <row r="228">
          <cell r="A228">
            <v>245633</v>
          </cell>
        </row>
        <row r="229">
          <cell r="A229" t="str">
            <v>MPS NOR-1301</v>
          </cell>
        </row>
        <row r="230">
          <cell r="A230">
            <v>238995</v>
          </cell>
        </row>
        <row r="231">
          <cell r="A231">
            <v>238995</v>
          </cell>
        </row>
        <row r="232">
          <cell r="A232">
            <v>238995</v>
          </cell>
        </row>
        <row r="233">
          <cell r="A233" t="str">
            <v>MPS SAN-1839</v>
          </cell>
        </row>
        <row r="234">
          <cell r="A234">
            <v>245069</v>
          </cell>
        </row>
        <row r="235">
          <cell r="A235">
            <v>245069</v>
          </cell>
        </row>
        <row r="236">
          <cell r="A236">
            <v>245069</v>
          </cell>
        </row>
        <row r="237">
          <cell r="A237">
            <v>245633</v>
          </cell>
        </row>
        <row r="238">
          <cell r="A238">
            <v>246508</v>
          </cell>
        </row>
        <row r="239">
          <cell r="A239">
            <v>246425</v>
          </cell>
        </row>
        <row r="240">
          <cell r="A240">
            <v>238803</v>
          </cell>
        </row>
        <row r="241">
          <cell r="A241">
            <v>238995</v>
          </cell>
        </row>
        <row r="242">
          <cell r="A242" t="str">
            <v>MPS CUN-1299</v>
          </cell>
        </row>
        <row r="243">
          <cell r="A243">
            <v>245069</v>
          </cell>
        </row>
        <row r="244">
          <cell r="A244">
            <v>245069</v>
          </cell>
        </row>
        <row r="245">
          <cell r="A245">
            <v>245069</v>
          </cell>
        </row>
        <row r="246">
          <cell r="A246">
            <v>248821</v>
          </cell>
        </row>
        <row r="247">
          <cell r="A247">
            <v>221758</v>
          </cell>
        </row>
        <row r="248">
          <cell r="A248">
            <v>233556</v>
          </cell>
        </row>
        <row r="249">
          <cell r="A249">
            <v>233631</v>
          </cell>
        </row>
        <row r="250">
          <cell r="A250">
            <v>234197</v>
          </cell>
        </row>
        <row r="251">
          <cell r="A251">
            <v>231767</v>
          </cell>
        </row>
        <row r="252">
          <cell r="A252">
            <v>232057</v>
          </cell>
        </row>
        <row r="253">
          <cell r="A253">
            <v>245069</v>
          </cell>
        </row>
        <row r="254">
          <cell r="A254">
            <v>251027</v>
          </cell>
        </row>
        <row r="255">
          <cell r="A255">
            <v>251027</v>
          </cell>
        </row>
        <row r="256">
          <cell r="A256" t="str">
            <v>80648207 BOL-68</v>
          </cell>
        </row>
        <row r="257">
          <cell r="A257">
            <v>248759</v>
          </cell>
        </row>
        <row r="258">
          <cell r="A258">
            <v>248759</v>
          </cell>
        </row>
        <row r="259">
          <cell r="A259" t="str">
            <v>MPS SUC-1844</v>
          </cell>
        </row>
        <row r="260">
          <cell r="A260">
            <v>251537</v>
          </cell>
        </row>
        <row r="261">
          <cell r="A261">
            <v>251537</v>
          </cell>
        </row>
        <row r="262">
          <cell r="A262" t="str">
            <v>MPS MAG-1843</v>
          </cell>
        </row>
        <row r="263">
          <cell r="A263">
            <v>250072</v>
          </cell>
        </row>
        <row r="264">
          <cell r="A264">
            <v>250072</v>
          </cell>
        </row>
        <row r="265">
          <cell r="A265">
            <v>249827</v>
          </cell>
        </row>
        <row r="266">
          <cell r="A266">
            <v>250072</v>
          </cell>
        </row>
        <row r="267">
          <cell r="A267" t="str">
            <v>MPS BOY-1837</v>
          </cell>
        </row>
        <row r="268">
          <cell r="A268" t="str">
            <v>MPS CUN-1571</v>
          </cell>
        </row>
        <row r="269">
          <cell r="A269" t="str">
            <v>MPS CUN-1571</v>
          </cell>
        </row>
        <row r="270">
          <cell r="A270" t="str">
            <v>MPS CUN-1571</v>
          </cell>
        </row>
        <row r="271">
          <cell r="A271">
            <v>248759</v>
          </cell>
        </row>
        <row r="272">
          <cell r="A272">
            <v>251027</v>
          </cell>
        </row>
        <row r="273">
          <cell r="A273">
            <v>250815</v>
          </cell>
        </row>
        <row r="274">
          <cell r="A274">
            <v>250846</v>
          </cell>
        </row>
        <row r="275">
          <cell r="A275">
            <v>251384</v>
          </cell>
        </row>
        <row r="276">
          <cell r="A276">
            <v>250072</v>
          </cell>
        </row>
        <row r="277">
          <cell r="A277">
            <v>251537</v>
          </cell>
        </row>
        <row r="278">
          <cell r="A278">
            <v>250244</v>
          </cell>
        </row>
        <row r="279">
          <cell r="A279">
            <v>250736</v>
          </cell>
        </row>
        <row r="280">
          <cell r="A280">
            <v>251784</v>
          </cell>
        </row>
        <row r="281">
          <cell r="A281" t="str">
            <v>MPS CUN-1571</v>
          </cell>
        </row>
        <row r="282">
          <cell r="A282">
            <v>255534</v>
          </cell>
        </row>
        <row r="283">
          <cell r="A283">
            <v>255534</v>
          </cell>
        </row>
        <row r="284">
          <cell r="A284" t="str">
            <v>MPS CUN-1571</v>
          </cell>
        </row>
        <row r="285">
          <cell r="A285">
            <v>255932</v>
          </cell>
        </row>
        <row r="286">
          <cell r="A286">
            <v>255932</v>
          </cell>
        </row>
        <row r="287">
          <cell r="A287" t="str">
            <v>MPS CUN-1625</v>
          </cell>
        </row>
        <row r="288">
          <cell r="A288">
            <v>255534</v>
          </cell>
        </row>
        <row r="289">
          <cell r="A289">
            <v>255534</v>
          </cell>
        </row>
        <row r="290">
          <cell r="A290">
            <v>245069</v>
          </cell>
        </row>
        <row r="291">
          <cell r="A291">
            <v>255534</v>
          </cell>
        </row>
        <row r="292">
          <cell r="A292">
            <v>255534</v>
          </cell>
        </row>
        <row r="293">
          <cell r="A293" t="str">
            <v>MPS DIC/2020</v>
          </cell>
        </row>
        <row r="294">
          <cell r="A294">
            <v>257322</v>
          </cell>
        </row>
        <row r="295">
          <cell r="A295">
            <v>257322</v>
          </cell>
        </row>
        <row r="296">
          <cell r="A296">
            <v>255134</v>
          </cell>
        </row>
        <row r="297">
          <cell r="A297">
            <v>254487</v>
          </cell>
        </row>
        <row r="298">
          <cell r="A298">
            <v>255471</v>
          </cell>
        </row>
        <row r="299">
          <cell r="A299">
            <v>255534</v>
          </cell>
        </row>
        <row r="300">
          <cell r="A300">
            <v>255932</v>
          </cell>
        </row>
        <row r="301">
          <cell r="A301">
            <v>257322</v>
          </cell>
        </row>
        <row r="302">
          <cell r="A302">
            <v>257934</v>
          </cell>
        </row>
        <row r="303">
          <cell r="A303" t="str">
            <v>95041766SAN-1264</v>
          </cell>
        </row>
        <row r="304">
          <cell r="A304">
            <v>253729</v>
          </cell>
        </row>
        <row r="305">
          <cell r="A305">
            <v>253729</v>
          </cell>
        </row>
        <row r="306">
          <cell r="A306">
            <v>253729</v>
          </cell>
        </row>
        <row r="307">
          <cell r="A307" t="str">
            <v>95041819NOR-2018</v>
          </cell>
        </row>
        <row r="308">
          <cell r="A308">
            <v>260352</v>
          </cell>
        </row>
        <row r="309">
          <cell r="A309">
            <v>260352</v>
          </cell>
        </row>
        <row r="310">
          <cell r="A310" t="str">
            <v>3719289 MAG -229</v>
          </cell>
        </row>
        <row r="311">
          <cell r="A311">
            <v>260352</v>
          </cell>
        </row>
        <row r="312">
          <cell r="A312">
            <v>260352</v>
          </cell>
        </row>
        <row r="313">
          <cell r="A313" t="str">
            <v>6245692 MAG-484</v>
          </cell>
        </row>
        <row r="314">
          <cell r="A314">
            <v>261307</v>
          </cell>
        </row>
        <row r="315">
          <cell r="A315">
            <v>261307</v>
          </cell>
        </row>
        <row r="316">
          <cell r="A316">
            <v>261307</v>
          </cell>
        </row>
        <row r="317">
          <cell r="A317">
            <v>261307</v>
          </cell>
        </row>
        <row r="318">
          <cell r="A318">
            <v>261139</v>
          </cell>
        </row>
        <row r="319">
          <cell r="A319">
            <v>261227</v>
          </cell>
        </row>
        <row r="320">
          <cell r="A320" t="str">
            <v>6245692 ATL-483</v>
          </cell>
        </row>
        <row r="321">
          <cell r="A321">
            <v>257762</v>
          </cell>
        </row>
        <row r="322">
          <cell r="A322">
            <v>257762</v>
          </cell>
        </row>
        <row r="323">
          <cell r="A323" t="str">
            <v>95041805BOY-1824</v>
          </cell>
        </row>
        <row r="324">
          <cell r="A324">
            <v>257107</v>
          </cell>
        </row>
        <row r="325">
          <cell r="A325">
            <v>257107</v>
          </cell>
        </row>
        <row r="326">
          <cell r="A326" t="str">
            <v>3719289 BOY -129</v>
          </cell>
        </row>
        <row r="327">
          <cell r="A327">
            <v>260020</v>
          </cell>
        </row>
        <row r="328">
          <cell r="A328">
            <v>260020</v>
          </cell>
        </row>
        <row r="329">
          <cell r="A329">
            <v>255209</v>
          </cell>
        </row>
        <row r="330">
          <cell r="A330">
            <v>260020</v>
          </cell>
        </row>
        <row r="331">
          <cell r="A331" t="str">
            <v>3719289 SAN -287</v>
          </cell>
        </row>
        <row r="332">
          <cell r="A332">
            <v>260020</v>
          </cell>
        </row>
        <row r="333">
          <cell r="A333">
            <v>260020</v>
          </cell>
        </row>
        <row r="334">
          <cell r="A334">
            <v>260020</v>
          </cell>
        </row>
        <row r="335">
          <cell r="A335">
            <v>261160</v>
          </cell>
        </row>
        <row r="336">
          <cell r="A336">
            <v>260020</v>
          </cell>
        </row>
        <row r="337">
          <cell r="A337" t="str">
            <v>6245692 SAN-482</v>
          </cell>
        </row>
        <row r="338">
          <cell r="A338">
            <v>261307</v>
          </cell>
        </row>
        <row r="339">
          <cell r="A339">
            <v>261307</v>
          </cell>
        </row>
        <row r="340">
          <cell r="A340">
            <v>261307</v>
          </cell>
        </row>
        <row r="341">
          <cell r="A341">
            <v>261307</v>
          </cell>
        </row>
        <row r="342">
          <cell r="A342">
            <v>253729</v>
          </cell>
        </row>
        <row r="343">
          <cell r="A343">
            <v>255884</v>
          </cell>
        </row>
        <row r="344">
          <cell r="A344">
            <v>257107</v>
          </cell>
        </row>
        <row r="345">
          <cell r="A345">
            <v>257322</v>
          </cell>
        </row>
        <row r="346">
          <cell r="A346">
            <v>257762</v>
          </cell>
        </row>
        <row r="347">
          <cell r="A347">
            <v>260020</v>
          </cell>
        </row>
        <row r="348">
          <cell r="A348">
            <v>260352</v>
          </cell>
        </row>
        <row r="349">
          <cell r="A349" t="str">
            <v>MPS BOL-1297</v>
          </cell>
        </row>
        <row r="350">
          <cell r="A350">
            <v>261007</v>
          </cell>
        </row>
        <row r="351">
          <cell r="A351">
            <v>261007</v>
          </cell>
        </row>
        <row r="352">
          <cell r="A352">
            <v>261007</v>
          </cell>
        </row>
        <row r="353">
          <cell r="A353">
            <v>261007</v>
          </cell>
        </row>
        <row r="354">
          <cell r="A354">
            <v>261307</v>
          </cell>
        </row>
        <row r="355">
          <cell r="A355">
            <v>255402</v>
          </cell>
        </row>
        <row r="356">
          <cell r="A356">
            <v>256518</v>
          </cell>
        </row>
        <row r="357">
          <cell r="A357">
            <v>256468</v>
          </cell>
        </row>
        <row r="358">
          <cell r="A358">
            <v>258280</v>
          </cell>
        </row>
        <row r="359">
          <cell r="A359" t="str">
            <v>MPS BOL-1570</v>
          </cell>
        </row>
        <row r="360">
          <cell r="A360">
            <v>261007</v>
          </cell>
        </row>
        <row r="361">
          <cell r="A361">
            <v>261007</v>
          </cell>
        </row>
        <row r="362">
          <cell r="A362">
            <v>261007</v>
          </cell>
        </row>
        <row r="363">
          <cell r="A363" t="str">
            <v>MPS BOL-1836</v>
          </cell>
        </row>
        <row r="364">
          <cell r="A364">
            <v>262042</v>
          </cell>
        </row>
        <row r="365">
          <cell r="A365">
            <v>262042</v>
          </cell>
        </row>
        <row r="366">
          <cell r="A366">
            <v>262042</v>
          </cell>
        </row>
        <row r="367">
          <cell r="A367">
            <v>261007</v>
          </cell>
        </row>
        <row r="368">
          <cell r="A368">
            <v>262417</v>
          </cell>
        </row>
        <row r="369">
          <cell r="A369">
            <v>262042</v>
          </cell>
        </row>
        <row r="370">
          <cell r="A370">
            <v>259273</v>
          </cell>
        </row>
        <row r="371">
          <cell r="A371" t="str">
            <v>MPS BOL-1840</v>
          </cell>
        </row>
        <row r="372">
          <cell r="A372">
            <v>262042</v>
          </cell>
        </row>
        <row r="373">
          <cell r="A373">
            <v>262042</v>
          </cell>
        </row>
        <row r="374">
          <cell r="A374" t="str">
            <v>95041805BOL-1786</v>
          </cell>
        </row>
        <row r="375">
          <cell r="A375">
            <v>267158</v>
          </cell>
        </row>
        <row r="376">
          <cell r="A376">
            <v>267158</v>
          </cell>
        </row>
        <row r="377">
          <cell r="A377">
            <v>267158</v>
          </cell>
        </row>
        <row r="378">
          <cell r="A378">
            <v>264283</v>
          </cell>
        </row>
        <row r="379">
          <cell r="A379">
            <v>267158</v>
          </cell>
        </row>
        <row r="380">
          <cell r="A380" t="str">
            <v>14748921-1203</v>
          </cell>
        </row>
        <row r="381">
          <cell r="A381">
            <v>264573</v>
          </cell>
        </row>
        <row r="382">
          <cell r="A382">
            <v>264573</v>
          </cell>
        </row>
        <row r="383">
          <cell r="A383">
            <v>264573</v>
          </cell>
        </row>
        <row r="384">
          <cell r="A384">
            <v>262042</v>
          </cell>
        </row>
        <row r="385">
          <cell r="A385">
            <v>264392</v>
          </cell>
        </row>
        <row r="386">
          <cell r="A386">
            <v>263861</v>
          </cell>
        </row>
        <row r="387">
          <cell r="A387">
            <v>263867</v>
          </cell>
        </row>
        <row r="388">
          <cell r="A388">
            <v>266158</v>
          </cell>
        </row>
        <row r="389">
          <cell r="A389">
            <v>266058</v>
          </cell>
        </row>
        <row r="390">
          <cell r="A390">
            <v>266746</v>
          </cell>
        </row>
        <row r="391">
          <cell r="A391">
            <v>267014</v>
          </cell>
        </row>
        <row r="392">
          <cell r="A392">
            <v>266354</v>
          </cell>
        </row>
        <row r="393">
          <cell r="A393">
            <v>264573</v>
          </cell>
        </row>
        <row r="394">
          <cell r="A394">
            <v>264632</v>
          </cell>
        </row>
        <row r="395">
          <cell r="A395" t="str">
            <v>14748921-1204</v>
          </cell>
        </row>
        <row r="396">
          <cell r="A396">
            <v>266620</v>
          </cell>
        </row>
        <row r="397">
          <cell r="A397" t="str">
            <v>14748921-1200</v>
          </cell>
        </row>
        <row r="398">
          <cell r="A398" t="str">
            <v>14748921-1200</v>
          </cell>
        </row>
        <row r="399">
          <cell r="A399" t="str">
            <v>14748921-1200</v>
          </cell>
        </row>
        <row r="400">
          <cell r="A400">
            <v>263157</v>
          </cell>
        </row>
        <row r="401">
          <cell r="A401">
            <v>263157</v>
          </cell>
        </row>
        <row r="402">
          <cell r="A402">
            <v>263157</v>
          </cell>
        </row>
        <row r="403">
          <cell r="A403" t="str">
            <v>14748921-1202</v>
          </cell>
        </row>
        <row r="404">
          <cell r="A404">
            <v>263157</v>
          </cell>
        </row>
        <row r="405">
          <cell r="A405">
            <v>263157</v>
          </cell>
        </row>
        <row r="406">
          <cell r="A406">
            <v>263157</v>
          </cell>
        </row>
        <row r="407">
          <cell r="A407" t="str">
            <v>14748921-1201</v>
          </cell>
        </row>
        <row r="408">
          <cell r="A408">
            <v>267158</v>
          </cell>
        </row>
        <row r="409">
          <cell r="A409">
            <v>267158</v>
          </cell>
        </row>
        <row r="410">
          <cell r="A410">
            <v>267158</v>
          </cell>
        </row>
        <row r="411">
          <cell r="A411" t="str">
            <v>1360749 CUN 225</v>
          </cell>
        </row>
        <row r="412">
          <cell r="A412">
            <v>264573</v>
          </cell>
        </row>
        <row r="413">
          <cell r="A413">
            <v>264573</v>
          </cell>
        </row>
        <row r="414">
          <cell r="A414">
            <v>263016</v>
          </cell>
        </row>
        <row r="415">
          <cell r="A415">
            <v>263298</v>
          </cell>
        </row>
        <row r="416">
          <cell r="A416">
            <v>264573</v>
          </cell>
        </row>
        <row r="417">
          <cell r="A417" t="str">
            <v>MPS CUN-1838</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2"/>
  <sheetViews>
    <sheetView tabSelected="1" workbookViewId="0">
      <pane ySplit="1" topLeftCell="A26" activePane="bottomLeft" state="frozen"/>
      <selection activeCell="I1" sqref="I1"/>
      <selection pane="bottomLeft" activeCell="M73" sqref="M73"/>
    </sheetView>
  </sheetViews>
  <sheetFormatPr baseColWidth="10" defaultRowHeight="12.75" x14ac:dyDescent="0.2"/>
  <cols>
    <col min="1" max="1" width="12.5703125" customWidth="1"/>
    <col min="6" max="6" width="16.5703125" customWidth="1"/>
    <col min="9" max="10" width="15.140625" customWidth="1"/>
    <col min="11" max="11" width="13.85546875" bestFit="1" customWidth="1"/>
    <col min="12" max="12" width="16.42578125" customWidth="1"/>
    <col min="13" max="13" width="11.7109375" bestFit="1" customWidth="1"/>
    <col min="14" max="14" width="13.85546875" bestFit="1" customWidth="1"/>
    <col min="15" max="15" width="11.7109375" bestFit="1" customWidth="1"/>
    <col min="16" max="17" width="12.42578125" bestFit="1" customWidth="1"/>
    <col min="19" max="19" width="19.28515625" bestFit="1" customWidth="1"/>
  </cols>
  <sheetData>
    <row r="1" spans="1:23" ht="76.5" x14ac:dyDescent="0.2">
      <c r="A1" s="1" t="s">
        <v>0</v>
      </c>
      <c r="B1" s="2" t="s">
        <v>1</v>
      </c>
      <c r="C1" s="1" t="s">
        <v>2</v>
      </c>
      <c r="D1" s="1" t="s">
        <v>3</v>
      </c>
      <c r="E1" s="1" t="s">
        <v>4</v>
      </c>
      <c r="F1" s="1" t="s">
        <v>5</v>
      </c>
      <c r="G1" s="1" t="s">
        <v>6</v>
      </c>
      <c r="H1" s="1" t="s">
        <v>7</v>
      </c>
      <c r="I1" s="1" t="s">
        <v>8</v>
      </c>
      <c r="J1" s="1"/>
      <c r="K1" s="13" t="s">
        <v>13</v>
      </c>
      <c r="L1" s="13" t="s">
        <v>14</v>
      </c>
      <c r="M1" s="14" t="s">
        <v>15</v>
      </c>
      <c r="N1" s="14" t="s">
        <v>16</v>
      </c>
      <c r="O1" s="14" t="s">
        <v>17</v>
      </c>
      <c r="P1" s="14" t="s">
        <v>18</v>
      </c>
      <c r="Q1" s="14" t="s">
        <v>19</v>
      </c>
      <c r="R1" s="14" t="s">
        <v>20</v>
      </c>
      <c r="S1" s="15" t="s">
        <v>21</v>
      </c>
      <c r="T1" s="15" t="s">
        <v>22</v>
      </c>
      <c r="U1" s="16" t="s">
        <v>23</v>
      </c>
      <c r="V1" s="17" t="s">
        <v>24</v>
      </c>
      <c r="W1" s="18" t="s">
        <v>25</v>
      </c>
    </row>
    <row r="2" spans="1:23" x14ac:dyDescent="0.2">
      <c r="A2" s="3" t="s">
        <v>9</v>
      </c>
      <c r="B2" s="4" t="s">
        <v>10</v>
      </c>
      <c r="C2" s="5">
        <v>185220</v>
      </c>
      <c r="D2" s="3" t="s">
        <v>11</v>
      </c>
      <c r="E2" s="6">
        <v>43076.425694444442</v>
      </c>
      <c r="F2" s="6">
        <v>43116.664074074077</v>
      </c>
      <c r="G2" s="7">
        <v>43122.393460648149</v>
      </c>
      <c r="H2" s="7">
        <v>43122</v>
      </c>
      <c r="I2" s="8">
        <v>22526</v>
      </c>
      <c r="J2" s="26" t="e">
        <f>VLOOKUP(C2,[1]Sheet1!A$1:A$821,1,0)</f>
        <v>#N/A</v>
      </c>
      <c r="K2" s="85"/>
      <c r="L2" s="85">
        <f>I2</f>
        <v>22526</v>
      </c>
      <c r="M2" s="85"/>
      <c r="N2" s="85"/>
      <c r="O2" s="85"/>
      <c r="P2" s="85"/>
      <c r="Q2" s="85"/>
      <c r="R2" s="85"/>
      <c r="S2" s="9" t="str">
        <f>VLOOKUP(C2,DEVOLUCIONES!$A$1:$B$43,2,0)</f>
        <v>DF-680482946</v>
      </c>
      <c r="T2" s="9"/>
      <c r="U2" s="9" t="str">
        <f>VLOOKUP(C2,DEVOLUCIONES!$A$1:$H$43,8,0)</f>
        <v>SE REALIZA DEVOLUCIÓN DE LAS FACTURAS SEGÚN CIRCULAR ENVIADA POR COOSALUD LOS SERVICIOS PRESTADOS DESDE EL 01 DE NOVIEMBRE DE 2017 SE FACTURARAN CON EL NUEVO NIT 9002267153 SE AGRADECE SUBSANAR ESTE INCOVENIENTE</v>
      </c>
      <c r="V2" s="84">
        <f>I2-SUM(K2:Q2)</f>
        <v>0</v>
      </c>
      <c r="W2" s="9"/>
    </row>
    <row r="3" spans="1:23" x14ac:dyDescent="0.2">
      <c r="A3" s="3" t="s">
        <v>9</v>
      </c>
      <c r="B3" s="4" t="s">
        <v>10</v>
      </c>
      <c r="C3" s="5">
        <v>185309</v>
      </c>
      <c r="D3" s="3" t="s">
        <v>11</v>
      </c>
      <c r="E3" s="6">
        <v>43079.838194444441</v>
      </c>
      <c r="F3" s="6">
        <v>43116.664074074077</v>
      </c>
      <c r="G3" s="7">
        <v>43122.393460648149</v>
      </c>
      <c r="H3" s="7">
        <v>43122</v>
      </c>
      <c r="I3" s="8">
        <v>1200</v>
      </c>
      <c r="J3" s="26" t="e">
        <f>VLOOKUP(C3,[1]Sheet1!A$1:A$821,1,0)</f>
        <v>#N/A</v>
      </c>
      <c r="K3" s="85"/>
      <c r="L3" s="85">
        <f t="shared" ref="L3" si="0">I3</f>
        <v>1200</v>
      </c>
      <c r="M3" s="85"/>
      <c r="N3" s="85"/>
      <c r="O3" s="85"/>
      <c r="P3" s="85"/>
      <c r="Q3" s="85"/>
      <c r="R3" s="85"/>
      <c r="S3" s="9" t="str">
        <f>VLOOKUP(C3,DEVOLUCIONES!$A$1:$B$43,2,0)</f>
        <v>DF-680482945</v>
      </c>
      <c r="T3" s="9"/>
      <c r="U3" s="9" t="str">
        <f>VLOOKUP(C3,DEVOLUCIONES!$A$1:$H$43,8,0)</f>
        <v>SE REALIZA DEVOLUCIÓN DE LAS FACTURAS SEGÚN CIRCULAR ENVIADA POR COOSALUD LOS SERVICIOS PRESTADOS DESDE EL 01 DE NOVIEMBRE DE 2017 SE FACTURARAN CON EL NUEVO NIT 9002267153 SE AGRADECE SUBSANAR ESTE INCOVENIENTE</v>
      </c>
      <c r="V3" s="84">
        <f t="shared" ref="V3:V66" si="1">I3-SUM(K3:Q3)</f>
        <v>0</v>
      </c>
      <c r="W3" s="9"/>
    </row>
    <row r="4" spans="1:23" x14ac:dyDescent="0.2">
      <c r="A4" s="3" t="s">
        <v>9</v>
      </c>
      <c r="B4" s="4">
        <v>900226715</v>
      </c>
      <c r="C4" s="5">
        <v>248759</v>
      </c>
      <c r="D4" s="3" t="s">
        <v>11</v>
      </c>
      <c r="E4" s="6">
        <v>44168.895138888889</v>
      </c>
      <c r="F4" s="6">
        <v>44218.37568287037</v>
      </c>
      <c r="G4" s="7">
        <v>44218.38753472222</v>
      </c>
      <c r="H4" s="7">
        <v>44218</v>
      </c>
      <c r="I4" s="8">
        <v>82352</v>
      </c>
      <c r="J4" s="26">
        <f>VLOOKUP(C4,[1]Sheet1!A$1:A$821,1,0)</f>
        <v>248759</v>
      </c>
      <c r="K4" s="85"/>
      <c r="L4" s="85"/>
      <c r="M4" s="85"/>
      <c r="N4" s="85"/>
      <c r="O4" s="85"/>
      <c r="P4" s="85"/>
      <c r="Q4" s="85">
        <v>112705</v>
      </c>
      <c r="R4" s="85"/>
      <c r="S4" s="9"/>
      <c r="T4" s="9">
        <v>2000534793</v>
      </c>
      <c r="U4" s="9"/>
      <c r="V4" s="84">
        <f t="shared" si="1"/>
        <v>-30353</v>
      </c>
      <c r="W4" s="9"/>
    </row>
    <row r="5" spans="1:23" x14ac:dyDescent="0.2">
      <c r="A5" s="3" t="s">
        <v>9</v>
      </c>
      <c r="B5" s="4" t="s">
        <v>10</v>
      </c>
      <c r="C5" s="5">
        <v>249827</v>
      </c>
      <c r="D5" s="3" t="s">
        <v>11</v>
      </c>
      <c r="E5" s="6">
        <v>44193.62777777778</v>
      </c>
      <c r="F5" s="6">
        <v>44218.376782407409</v>
      </c>
      <c r="G5" s="7">
        <v>44218.387800925928</v>
      </c>
      <c r="H5" s="7">
        <v>44218</v>
      </c>
      <c r="I5" s="8">
        <v>24000</v>
      </c>
      <c r="J5" s="26">
        <f>VLOOKUP(C5,[1]Sheet1!A$1:A$821,1,0)</f>
        <v>249827</v>
      </c>
      <c r="K5" s="85"/>
      <c r="L5" s="85"/>
      <c r="M5" s="85"/>
      <c r="N5" s="85"/>
      <c r="O5" s="85"/>
      <c r="P5" s="85"/>
      <c r="Q5" s="85">
        <v>24000</v>
      </c>
      <c r="R5" s="85"/>
      <c r="S5" s="9"/>
      <c r="T5" s="9">
        <v>2000534793</v>
      </c>
      <c r="U5" s="9"/>
      <c r="V5" s="84">
        <f t="shared" si="1"/>
        <v>0</v>
      </c>
      <c r="W5" s="9"/>
    </row>
    <row r="6" spans="1:23" x14ac:dyDescent="0.2">
      <c r="A6" s="3" t="s">
        <v>9</v>
      </c>
      <c r="B6" s="4" t="s">
        <v>10</v>
      </c>
      <c r="C6" s="5">
        <v>250063</v>
      </c>
      <c r="D6" s="3" t="s">
        <v>11</v>
      </c>
      <c r="E6" s="6">
        <v>44198.917361111111</v>
      </c>
      <c r="F6" s="6">
        <v>44232.495185185187</v>
      </c>
      <c r="G6" s="7">
        <v>44244.481238425928</v>
      </c>
      <c r="H6" s="7">
        <v>44244</v>
      </c>
      <c r="I6" s="8">
        <v>56200</v>
      </c>
      <c r="J6" s="26" t="e">
        <f>VLOOKUP(C6,[1]Sheet1!A$1:A$821,1,0)</f>
        <v>#N/A</v>
      </c>
      <c r="K6" s="85"/>
      <c r="L6" s="85">
        <f>I6</f>
        <v>56200</v>
      </c>
      <c r="M6" s="85"/>
      <c r="N6" s="85"/>
      <c r="O6" s="85"/>
      <c r="P6" s="85"/>
      <c r="Q6" s="85"/>
      <c r="R6" s="85"/>
      <c r="S6" s="9" t="str">
        <f>VLOOKUP(C6,DEVOLUCIONES!$A$1:$B$43,2,0)</f>
        <v>DF-13475310474</v>
      </c>
      <c r="T6" s="9"/>
      <c r="U6" s="9" t="str">
        <f>VLOOKUP(C6,DEVOLUCIONES!$A$1:$H$43,8,0)</f>
        <v>La informacion de los registros individuales de prestacion de servicios presentados no coincide con lo facturado bien sea en valores codificacion de servicios fechas de atencion entre otros o no utilizan la codificacion de cups o y/o cums vigente  Valor en Rips no concuerda con el valor total de factura cuota moderadora y copago no aplican para regimen subsidiado</v>
      </c>
      <c r="V6" s="84">
        <f t="shared" si="1"/>
        <v>0</v>
      </c>
      <c r="W6" s="9"/>
    </row>
    <row r="7" spans="1:23" x14ac:dyDescent="0.2">
      <c r="A7" s="3" t="s">
        <v>9</v>
      </c>
      <c r="B7" s="4" t="s">
        <v>10</v>
      </c>
      <c r="C7" s="5">
        <v>250072</v>
      </c>
      <c r="D7" s="3" t="s">
        <v>11</v>
      </c>
      <c r="E7" s="6">
        <v>44199.250694444447</v>
      </c>
      <c r="F7" s="6">
        <v>44232.495185185187</v>
      </c>
      <c r="G7" s="7">
        <v>44244.481238425928</v>
      </c>
      <c r="H7" s="7">
        <v>44244</v>
      </c>
      <c r="I7" s="8">
        <v>58900</v>
      </c>
      <c r="J7" s="26">
        <f>VLOOKUP(C7,[1]Sheet1!A$1:A$821,1,0)</f>
        <v>250072</v>
      </c>
      <c r="K7" s="85"/>
      <c r="L7" s="85"/>
      <c r="M7" s="85"/>
      <c r="N7" s="85"/>
      <c r="O7" s="85"/>
      <c r="P7" s="85"/>
      <c r="Q7" s="85">
        <v>58900</v>
      </c>
      <c r="R7" s="85"/>
      <c r="S7" s="9"/>
      <c r="T7" s="9">
        <v>2000534793</v>
      </c>
      <c r="U7" s="9"/>
      <c r="V7" s="84">
        <f t="shared" si="1"/>
        <v>0</v>
      </c>
      <c r="W7" s="9"/>
    </row>
    <row r="8" spans="1:23" x14ac:dyDescent="0.2">
      <c r="A8" s="3" t="s">
        <v>9</v>
      </c>
      <c r="B8" s="4" t="s">
        <v>10</v>
      </c>
      <c r="C8" s="5">
        <v>250244</v>
      </c>
      <c r="D8" s="3" t="s">
        <v>11</v>
      </c>
      <c r="E8" s="6">
        <v>44202.397916666669</v>
      </c>
      <c r="F8" s="6">
        <v>44232.497812499998</v>
      </c>
      <c r="G8" s="7">
        <v>44244.481712962966</v>
      </c>
      <c r="H8" s="7">
        <v>44244</v>
      </c>
      <c r="I8" s="8">
        <v>57900</v>
      </c>
      <c r="J8" s="26">
        <f>VLOOKUP(C8,[1]Sheet1!A$1:A$821,1,0)</f>
        <v>250244</v>
      </c>
      <c r="K8" s="85"/>
      <c r="L8" s="85"/>
      <c r="M8" s="85"/>
      <c r="N8" s="85"/>
      <c r="O8" s="85"/>
      <c r="P8" s="85"/>
      <c r="Q8" s="85">
        <v>57900</v>
      </c>
      <c r="R8" s="85"/>
      <c r="S8" s="9"/>
      <c r="T8" s="9">
        <v>2000534793</v>
      </c>
      <c r="U8" s="9"/>
      <c r="V8" s="84">
        <f t="shared" si="1"/>
        <v>0</v>
      </c>
      <c r="W8" s="9"/>
    </row>
    <row r="9" spans="1:23" x14ac:dyDescent="0.2">
      <c r="A9" s="3" t="s">
        <v>9</v>
      </c>
      <c r="B9" s="4" t="s">
        <v>10</v>
      </c>
      <c r="C9" s="5">
        <v>250736</v>
      </c>
      <c r="D9" s="3" t="s">
        <v>11</v>
      </c>
      <c r="E9" s="6">
        <v>44211.550694444442</v>
      </c>
      <c r="F9" s="6">
        <v>44232.497812499998</v>
      </c>
      <c r="G9" s="7">
        <v>44244.481712962966</v>
      </c>
      <c r="H9" s="7">
        <v>44244</v>
      </c>
      <c r="I9" s="8">
        <v>53000</v>
      </c>
      <c r="J9" s="26">
        <f>VLOOKUP(C9,[1]Sheet1!A$1:A$821,1,0)</f>
        <v>250736</v>
      </c>
      <c r="K9" s="85"/>
      <c r="L9" s="85"/>
      <c r="M9" s="85"/>
      <c r="N9" s="85"/>
      <c r="O9" s="85"/>
      <c r="P9" s="85"/>
      <c r="Q9" s="85">
        <v>53000</v>
      </c>
      <c r="R9" s="85"/>
      <c r="S9" s="9"/>
      <c r="T9" s="9">
        <v>2000534793</v>
      </c>
      <c r="U9" s="9"/>
      <c r="V9" s="84">
        <f t="shared" si="1"/>
        <v>0</v>
      </c>
      <c r="W9" s="9"/>
    </row>
    <row r="10" spans="1:23" x14ac:dyDescent="0.2">
      <c r="A10" s="3" t="s">
        <v>9</v>
      </c>
      <c r="B10" s="4" t="s">
        <v>10</v>
      </c>
      <c r="C10" s="5">
        <v>250815</v>
      </c>
      <c r="D10" s="3" t="s">
        <v>11</v>
      </c>
      <c r="E10" s="6">
        <v>44213.924305555556</v>
      </c>
      <c r="F10" s="6">
        <v>44232.495185185187</v>
      </c>
      <c r="G10" s="7">
        <v>44244.481238425928</v>
      </c>
      <c r="H10" s="7">
        <v>44244</v>
      </c>
      <c r="I10" s="8">
        <v>22750</v>
      </c>
      <c r="J10" s="26">
        <f>VLOOKUP(C10,[1]Sheet1!A$1:A$821,1,0)</f>
        <v>250815</v>
      </c>
      <c r="K10" s="85"/>
      <c r="L10" s="85"/>
      <c r="M10" s="85"/>
      <c r="N10" s="85"/>
      <c r="O10" s="85"/>
      <c r="P10" s="85"/>
      <c r="Q10" s="85">
        <v>122900</v>
      </c>
      <c r="R10" s="85"/>
      <c r="S10" s="9"/>
      <c r="T10" s="9">
        <v>2000534793</v>
      </c>
      <c r="U10" s="9"/>
      <c r="V10" s="84">
        <f t="shared" si="1"/>
        <v>-100150</v>
      </c>
      <c r="W10" s="9"/>
    </row>
    <row r="11" spans="1:23" x14ac:dyDescent="0.2">
      <c r="A11" s="3" t="s">
        <v>9</v>
      </c>
      <c r="B11" s="12">
        <v>900226715</v>
      </c>
      <c r="C11" s="5">
        <v>250846</v>
      </c>
      <c r="D11" s="3" t="s">
        <v>11</v>
      </c>
      <c r="E11" s="6">
        <v>44214.477083333331</v>
      </c>
      <c r="F11" s="6">
        <v>44232.495196759257</v>
      </c>
      <c r="G11" s="7">
        <v>44244.481238425928</v>
      </c>
      <c r="H11" s="7">
        <v>44244</v>
      </c>
      <c r="I11" s="8">
        <v>61500</v>
      </c>
      <c r="J11" s="26">
        <f>VLOOKUP(C11,[1]Sheet1!A$1:A$821,1,0)</f>
        <v>250846</v>
      </c>
      <c r="K11" s="85"/>
      <c r="L11" s="85"/>
      <c r="M11" s="85"/>
      <c r="N11" s="85"/>
      <c r="O11" s="85"/>
      <c r="P11" s="85"/>
      <c r="Q11" s="85">
        <v>61500</v>
      </c>
      <c r="R11" s="85"/>
      <c r="S11" s="9"/>
      <c r="T11" s="9">
        <v>2000534793</v>
      </c>
      <c r="U11" s="9"/>
      <c r="V11" s="84">
        <f t="shared" si="1"/>
        <v>0</v>
      </c>
      <c r="W11" s="9"/>
    </row>
    <row r="12" spans="1:23" x14ac:dyDescent="0.2">
      <c r="A12" s="3" t="s">
        <v>9</v>
      </c>
      <c r="B12" s="4" t="s">
        <v>10</v>
      </c>
      <c r="C12" s="5">
        <v>250940</v>
      </c>
      <c r="D12" s="3" t="s">
        <v>11</v>
      </c>
      <c r="E12" s="6">
        <v>44215.629861111112</v>
      </c>
      <c r="F12" s="6">
        <v>44232.495196759257</v>
      </c>
      <c r="G12" s="7">
        <v>44244.481238425928</v>
      </c>
      <c r="H12" s="7">
        <v>44244</v>
      </c>
      <c r="I12" s="8">
        <v>543218</v>
      </c>
      <c r="J12" s="26" t="e">
        <f>VLOOKUP(C12,[1]Sheet1!A$1:A$821,1,0)</f>
        <v>#N/A</v>
      </c>
      <c r="K12" s="85"/>
      <c r="L12" s="85">
        <f>I12</f>
        <v>543218</v>
      </c>
      <c r="M12" s="85"/>
      <c r="N12" s="85"/>
      <c r="O12" s="85"/>
      <c r="P12" s="85"/>
      <c r="Q12" s="85"/>
      <c r="R12" s="85"/>
      <c r="S12" s="9" t="str">
        <f>VLOOKUP(C12,DEVOLUCIONES!$A$1:$B$43,2,0)</f>
        <v>DF-255555564735503</v>
      </c>
      <c r="T12" s="9"/>
      <c r="U12" s="9" t="str">
        <f>VLOOKUP(C12,DEVOLUCIONES!$A$1:$H$43,8,0)</f>
        <v>Se realiza devolución de la factura N HSRT250940 correspondiente al paciente Blanca Lucia Peña Lopez con CC 20931208 dado que se evidenció error en la factura los códigos de los medicamentos se encuentran errados dado que estos no corresponden a los códigos CUMS vigentes según lo estipulado en el INVIMA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para continuar con el proceso de auditoriaUna vez subsanado el motivo de la devolución se solicita a la IPS radicar la factura en el portal de SAMI  para continuar con el proceso de auditoria</v>
      </c>
      <c r="V12" s="84">
        <f t="shared" si="1"/>
        <v>0</v>
      </c>
      <c r="W12" s="9"/>
    </row>
    <row r="13" spans="1:23" x14ac:dyDescent="0.2">
      <c r="A13" s="3" t="s">
        <v>9</v>
      </c>
      <c r="B13" s="4" t="s">
        <v>10</v>
      </c>
      <c r="C13" s="5">
        <v>251027</v>
      </c>
      <c r="D13" s="3" t="s">
        <v>11</v>
      </c>
      <c r="E13" s="6">
        <v>44216.678472222222</v>
      </c>
      <c r="F13" s="6">
        <v>44232.495196759257</v>
      </c>
      <c r="G13" s="7">
        <v>44244.481238425928</v>
      </c>
      <c r="H13" s="7">
        <v>44244</v>
      </c>
      <c r="I13" s="8">
        <v>237800</v>
      </c>
      <c r="J13" s="26">
        <f>VLOOKUP(C13,[1]Sheet1!A$1:A$821,1,0)</f>
        <v>251027</v>
      </c>
      <c r="K13" s="85"/>
      <c r="L13" s="85"/>
      <c r="M13" s="85"/>
      <c r="N13" s="85"/>
      <c r="O13" s="85"/>
      <c r="P13" s="85"/>
      <c r="Q13" s="85">
        <v>237800</v>
      </c>
      <c r="R13" s="85"/>
      <c r="S13" s="9"/>
      <c r="T13" s="9" t="s">
        <v>381</v>
      </c>
      <c r="U13" s="9"/>
      <c r="V13" s="84">
        <f t="shared" si="1"/>
        <v>0</v>
      </c>
      <c r="W13" s="9"/>
    </row>
    <row r="14" spans="1:23" x14ac:dyDescent="0.2">
      <c r="A14" s="3" t="s">
        <v>9</v>
      </c>
      <c r="B14" s="4" t="s">
        <v>10</v>
      </c>
      <c r="C14" s="5">
        <v>251384</v>
      </c>
      <c r="D14" s="3" t="s">
        <v>11</v>
      </c>
      <c r="E14" s="6">
        <v>44223.821527777778</v>
      </c>
      <c r="F14" s="6">
        <v>44232.495196759257</v>
      </c>
      <c r="G14" s="7">
        <v>44244.481238425928</v>
      </c>
      <c r="H14" s="7">
        <v>44244</v>
      </c>
      <c r="I14" s="8">
        <v>48200</v>
      </c>
      <c r="J14" s="26">
        <f>VLOOKUP(C14,[1]Sheet1!A$1:A$821,1,0)</f>
        <v>251384</v>
      </c>
      <c r="K14" s="85"/>
      <c r="L14" s="85"/>
      <c r="M14" s="85"/>
      <c r="N14" s="85"/>
      <c r="O14" s="85"/>
      <c r="P14" s="85"/>
      <c r="Q14" s="85">
        <v>168600</v>
      </c>
      <c r="R14" s="85"/>
      <c r="S14" s="9"/>
      <c r="T14" s="9">
        <v>2000534793</v>
      </c>
      <c r="U14" s="9"/>
      <c r="V14" s="84">
        <f t="shared" si="1"/>
        <v>-120400</v>
      </c>
      <c r="W14" s="9"/>
    </row>
    <row r="15" spans="1:23" x14ac:dyDescent="0.2">
      <c r="A15" s="3" t="s">
        <v>9</v>
      </c>
      <c r="B15" s="4" t="s">
        <v>10</v>
      </c>
      <c r="C15" s="5">
        <v>251784</v>
      </c>
      <c r="D15" s="3" t="s">
        <v>11</v>
      </c>
      <c r="E15" s="6">
        <v>44231.422222222223</v>
      </c>
      <c r="F15" s="6">
        <v>44260.493946759256</v>
      </c>
      <c r="G15" s="7">
        <v>44279.383437500001</v>
      </c>
      <c r="H15" s="7">
        <v>44279</v>
      </c>
      <c r="I15" s="8">
        <v>64100</v>
      </c>
      <c r="J15" s="26">
        <f>VLOOKUP(C15,[1]Sheet1!A$1:A$821,1,0)</f>
        <v>251784</v>
      </c>
      <c r="K15" s="85"/>
      <c r="L15" s="85"/>
      <c r="M15" s="85"/>
      <c r="N15" s="85"/>
      <c r="O15" s="85"/>
      <c r="P15" s="85"/>
      <c r="Q15" s="85">
        <v>64100</v>
      </c>
      <c r="R15" s="85"/>
      <c r="S15" s="9"/>
      <c r="T15" s="9">
        <v>2000534793</v>
      </c>
      <c r="U15" s="9"/>
      <c r="V15" s="84">
        <f t="shared" si="1"/>
        <v>0</v>
      </c>
      <c r="W15" s="9"/>
    </row>
    <row r="16" spans="1:23" x14ac:dyDescent="0.2">
      <c r="A16" s="3" t="s">
        <v>9</v>
      </c>
      <c r="B16" s="4" t="s">
        <v>10</v>
      </c>
      <c r="C16" s="5">
        <v>253729</v>
      </c>
      <c r="D16" s="3" t="s">
        <v>11</v>
      </c>
      <c r="E16" s="6">
        <v>44264.13958333333</v>
      </c>
      <c r="F16" s="6">
        <v>44315.693159722221</v>
      </c>
      <c r="G16" s="7">
        <v>44315.695347222223</v>
      </c>
      <c r="H16" s="7">
        <v>44315</v>
      </c>
      <c r="I16" s="8">
        <v>167600</v>
      </c>
      <c r="J16" s="26">
        <f>VLOOKUP(C16,[1]Sheet1!A$1:A$821,1,0)</f>
        <v>253729</v>
      </c>
      <c r="K16" s="85"/>
      <c r="L16" s="85"/>
      <c r="M16" s="85"/>
      <c r="N16" s="85"/>
      <c r="O16" s="85"/>
      <c r="P16" s="85"/>
      <c r="Q16" s="85">
        <v>167600</v>
      </c>
      <c r="R16" s="85"/>
      <c r="S16" s="9"/>
      <c r="T16" s="9">
        <v>2000641551</v>
      </c>
      <c r="U16" s="9"/>
      <c r="V16" s="84">
        <f t="shared" si="1"/>
        <v>0</v>
      </c>
      <c r="W16" s="9"/>
    </row>
    <row r="17" spans="1:23" x14ac:dyDescent="0.2">
      <c r="A17" s="3" t="s">
        <v>9</v>
      </c>
      <c r="B17" s="4" t="s">
        <v>10</v>
      </c>
      <c r="C17" s="5">
        <v>254487</v>
      </c>
      <c r="D17" s="3" t="s">
        <v>11</v>
      </c>
      <c r="E17" s="6">
        <v>44273.209027777775</v>
      </c>
      <c r="F17" s="6">
        <v>44315.693159722221</v>
      </c>
      <c r="G17" s="7">
        <v>44315.695347222223</v>
      </c>
      <c r="H17" s="7">
        <v>44315</v>
      </c>
      <c r="I17" s="8">
        <v>56200</v>
      </c>
      <c r="J17" s="26">
        <f>VLOOKUP(C17,[1]Sheet1!A$1:A$821,1,0)</f>
        <v>254487</v>
      </c>
      <c r="K17" s="85"/>
      <c r="L17" s="85"/>
      <c r="M17" s="85"/>
      <c r="N17" s="85"/>
      <c r="O17" s="85"/>
      <c r="P17" s="85"/>
      <c r="Q17" s="85">
        <v>56200</v>
      </c>
      <c r="R17" s="85"/>
      <c r="S17" s="9"/>
      <c r="T17" s="9">
        <v>2000637957</v>
      </c>
      <c r="U17" s="9"/>
      <c r="V17" s="84">
        <f t="shared" si="1"/>
        <v>0</v>
      </c>
      <c r="W17" s="9"/>
    </row>
    <row r="18" spans="1:23" x14ac:dyDescent="0.2">
      <c r="A18" s="3" t="s">
        <v>9</v>
      </c>
      <c r="B18" s="4" t="s">
        <v>10</v>
      </c>
      <c r="C18" s="5">
        <v>255134</v>
      </c>
      <c r="D18" s="3" t="s">
        <v>11</v>
      </c>
      <c r="E18" s="6">
        <v>44281.585416666669</v>
      </c>
      <c r="F18" s="6">
        <v>44315.693159722221</v>
      </c>
      <c r="G18" s="7">
        <v>44315.695347222223</v>
      </c>
      <c r="H18" s="7">
        <v>44315</v>
      </c>
      <c r="I18" s="8">
        <v>59700</v>
      </c>
      <c r="J18" s="26">
        <f>VLOOKUP(C18,[1]Sheet1!A$1:A$821,1,0)</f>
        <v>255134</v>
      </c>
      <c r="K18" s="85"/>
      <c r="L18" s="85"/>
      <c r="M18" s="85"/>
      <c r="N18" s="85"/>
      <c r="O18" s="85"/>
      <c r="P18" s="85"/>
      <c r="Q18" s="85">
        <v>59700</v>
      </c>
      <c r="R18" s="85"/>
      <c r="S18" s="9"/>
      <c r="T18" s="9">
        <v>2000637957</v>
      </c>
      <c r="U18" s="9"/>
      <c r="V18" s="84">
        <f t="shared" si="1"/>
        <v>0</v>
      </c>
      <c r="W18" s="9"/>
    </row>
    <row r="19" spans="1:23" x14ac:dyDescent="0.2">
      <c r="A19" s="3" t="s">
        <v>9</v>
      </c>
      <c r="B19" s="4" t="s">
        <v>10</v>
      </c>
      <c r="C19" s="5">
        <v>255209</v>
      </c>
      <c r="D19" s="3" t="s">
        <v>11</v>
      </c>
      <c r="E19" s="6">
        <v>44282.529166666667</v>
      </c>
      <c r="F19" s="6">
        <v>44315.693159722221</v>
      </c>
      <c r="G19" s="7">
        <v>44315.695347222223</v>
      </c>
      <c r="H19" s="7">
        <v>44315</v>
      </c>
      <c r="I19" s="8">
        <v>61500</v>
      </c>
      <c r="J19" s="26">
        <f>VLOOKUP(C19,[1]Sheet1!A$1:A$821,1,0)</f>
        <v>255209</v>
      </c>
      <c r="K19" s="85"/>
      <c r="L19" s="85"/>
      <c r="M19" s="85"/>
      <c r="N19" s="85"/>
      <c r="O19" s="85"/>
      <c r="P19" s="85"/>
      <c r="Q19" s="85">
        <v>61500</v>
      </c>
      <c r="R19" s="85"/>
      <c r="S19" s="9"/>
      <c r="T19" s="9">
        <v>2000728553</v>
      </c>
      <c r="U19" s="9"/>
      <c r="V19" s="84">
        <f t="shared" si="1"/>
        <v>0</v>
      </c>
      <c r="W19" s="9"/>
    </row>
    <row r="20" spans="1:23" x14ac:dyDescent="0.2">
      <c r="A20" s="3" t="s">
        <v>9</v>
      </c>
      <c r="B20" s="4" t="s">
        <v>10</v>
      </c>
      <c r="C20" s="5">
        <v>255402</v>
      </c>
      <c r="D20" s="3" t="s">
        <v>11</v>
      </c>
      <c r="E20" s="6">
        <v>44285.305555555555</v>
      </c>
      <c r="F20" s="6">
        <v>44315.693159722221</v>
      </c>
      <c r="G20" s="7">
        <v>44315.695347222223</v>
      </c>
      <c r="H20" s="7">
        <v>44315</v>
      </c>
      <c r="I20" s="8">
        <v>144700</v>
      </c>
      <c r="J20" s="26">
        <f>VLOOKUP(C20,[1]Sheet1!A$1:A$821,1,0)</f>
        <v>255402</v>
      </c>
      <c r="K20" s="85"/>
      <c r="L20" s="85"/>
      <c r="M20" s="85"/>
      <c r="N20" s="85"/>
      <c r="O20" s="85"/>
      <c r="P20" s="85"/>
      <c r="Q20" s="85">
        <v>144700</v>
      </c>
      <c r="R20" s="85"/>
      <c r="S20" s="9"/>
      <c r="T20" s="9">
        <v>2000749663</v>
      </c>
      <c r="U20" s="9"/>
      <c r="V20" s="84">
        <f t="shared" si="1"/>
        <v>0</v>
      </c>
      <c r="W20" s="9"/>
    </row>
    <row r="21" spans="1:23" x14ac:dyDescent="0.2">
      <c r="A21" s="3" t="s">
        <v>9</v>
      </c>
      <c r="B21" s="4" t="s">
        <v>10</v>
      </c>
      <c r="C21" s="5">
        <v>255471</v>
      </c>
      <c r="D21" s="3" t="s">
        <v>11</v>
      </c>
      <c r="E21" s="6">
        <v>44285.638888888891</v>
      </c>
      <c r="F21" s="6">
        <v>44315.694097222222</v>
      </c>
      <c r="G21" s="7">
        <v>44315.695509259262</v>
      </c>
      <c r="H21" s="7">
        <v>44315</v>
      </c>
      <c r="I21" s="8">
        <v>9000</v>
      </c>
      <c r="J21" s="26">
        <f>VLOOKUP(C21,[1]Sheet1!A$1:A$821,1,0)</f>
        <v>255471</v>
      </c>
      <c r="K21" s="85"/>
      <c r="L21" s="85"/>
      <c r="M21" s="85"/>
      <c r="N21" s="85"/>
      <c r="O21" s="85"/>
      <c r="P21" s="85"/>
      <c r="Q21" s="85">
        <v>9000</v>
      </c>
      <c r="R21" s="85"/>
      <c r="S21" s="9"/>
      <c r="T21" s="9">
        <v>2000637957</v>
      </c>
      <c r="U21" s="9"/>
      <c r="V21" s="84">
        <f t="shared" si="1"/>
        <v>0</v>
      </c>
      <c r="W21" s="9"/>
    </row>
    <row r="22" spans="1:23" x14ac:dyDescent="0.2">
      <c r="A22" s="3" t="s">
        <v>9</v>
      </c>
      <c r="B22" s="4" t="s">
        <v>10</v>
      </c>
      <c r="C22" s="5">
        <v>255534</v>
      </c>
      <c r="D22" s="3" t="s">
        <v>11</v>
      </c>
      <c r="E22" s="6">
        <v>44286.359722222223</v>
      </c>
      <c r="F22" s="6">
        <v>44315.694097222222</v>
      </c>
      <c r="G22" s="7">
        <v>44315.695509259262</v>
      </c>
      <c r="H22" s="7">
        <v>44315</v>
      </c>
      <c r="I22" s="8">
        <v>380800</v>
      </c>
      <c r="J22" s="26">
        <f>VLOOKUP(C22,[1]Sheet1!A$1:A$821,1,0)</f>
        <v>255534</v>
      </c>
      <c r="K22" s="85"/>
      <c r="L22" s="85"/>
      <c r="M22" s="85"/>
      <c r="N22" s="85"/>
      <c r="O22" s="85"/>
      <c r="P22" s="85"/>
      <c r="Q22" s="85">
        <v>380800</v>
      </c>
      <c r="R22" s="85"/>
      <c r="S22" s="9"/>
      <c r="T22" s="9">
        <v>2000582286</v>
      </c>
      <c r="U22" s="9"/>
      <c r="V22" s="84">
        <f t="shared" si="1"/>
        <v>0</v>
      </c>
      <c r="W22" s="9"/>
    </row>
    <row r="23" spans="1:23" x14ac:dyDescent="0.2">
      <c r="A23" s="3" t="s">
        <v>9</v>
      </c>
      <c r="B23" s="4" t="s">
        <v>10</v>
      </c>
      <c r="C23" s="5">
        <v>255884</v>
      </c>
      <c r="D23" s="3" t="s">
        <v>11</v>
      </c>
      <c r="E23" s="6">
        <v>44294.049305555556</v>
      </c>
      <c r="F23" s="6">
        <v>44321.610555555555</v>
      </c>
      <c r="G23" s="7">
        <v>44335.680023148147</v>
      </c>
      <c r="H23" s="7">
        <v>44335</v>
      </c>
      <c r="I23" s="8">
        <v>59700</v>
      </c>
      <c r="J23" s="26">
        <f>VLOOKUP(C23,[1]Sheet1!A$1:A$821,1,0)</f>
        <v>255884</v>
      </c>
      <c r="K23" s="85"/>
      <c r="L23" s="85"/>
      <c r="M23" s="85"/>
      <c r="N23" s="85"/>
      <c r="O23" s="85"/>
      <c r="P23" s="85"/>
      <c r="Q23" s="86">
        <v>59700</v>
      </c>
      <c r="R23" s="85"/>
      <c r="S23" s="9"/>
      <c r="T23" s="9">
        <v>2000279660</v>
      </c>
      <c r="U23" s="9"/>
      <c r="V23" s="84">
        <f t="shared" si="1"/>
        <v>0</v>
      </c>
      <c r="W23" s="9"/>
    </row>
    <row r="24" spans="1:23" x14ac:dyDescent="0.2">
      <c r="A24" s="3" t="s">
        <v>9</v>
      </c>
      <c r="B24" s="4" t="s">
        <v>10</v>
      </c>
      <c r="C24" s="5">
        <v>255932</v>
      </c>
      <c r="D24" s="3" t="s">
        <v>11</v>
      </c>
      <c r="E24" s="6">
        <v>44294.713194444441</v>
      </c>
      <c r="F24" s="6">
        <v>44321.611377314817</v>
      </c>
      <c r="G24" s="7">
        <v>44335.678831018522</v>
      </c>
      <c r="H24" s="7">
        <v>44335</v>
      </c>
      <c r="I24" s="8">
        <v>43901</v>
      </c>
      <c r="J24" s="26">
        <f>VLOOKUP(C24,[1]Sheet1!A$1:A$821,1,0)</f>
        <v>255932</v>
      </c>
      <c r="K24" s="85"/>
      <c r="L24" s="85"/>
      <c r="M24" s="85"/>
      <c r="N24" s="85"/>
      <c r="O24" s="85"/>
      <c r="P24" s="85"/>
      <c r="Q24" s="85">
        <v>43901</v>
      </c>
      <c r="R24" s="85"/>
      <c r="S24" s="9"/>
      <c r="T24" s="9">
        <v>2000582288</v>
      </c>
      <c r="U24" s="9"/>
      <c r="V24" s="84">
        <f t="shared" si="1"/>
        <v>0</v>
      </c>
      <c r="W24" s="9"/>
    </row>
    <row r="25" spans="1:23" x14ac:dyDescent="0.2">
      <c r="A25" s="3" t="s">
        <v>9</v>
      </c>
      <c r="B25" s="4" t="s">
        <v>10</v>
      </c>
      <c r="C25" s="5">
        <v>256468</v>
      </c>
      <c r="D25" s="3" t="s">
        <v>11</v>
      </c>
      <c r="E25" s="6">
        <v>44305.38958333333</v>
      </c>
      <c r="F25" s="6">
        <v>44321.611377314817</v>
      </c>
      <c r="G25" s="7">
        <v>44335.678831018522</v>
      </c>
      <c r="H25" s="7">
        <v>44335</v>
      </c>
      <c r="I25" s="8">
        <v>65701</v>
      </c>
      <c r="J25" s="26">
        <f>VLOOKUP(C25,[1]Sheet1!A$1:A$821,1,0)</f>
        <v>256468</v>
      </c>
      <c r="K25" s="85"/>
      <c r="L25" s="85"/>
      <c r="M25" s="85"/>
      <c r="N25" s="85"/>
      <c r="O25" s="85"/>
      <c r="P25" s="85"/>
      <c r="Q25" s="85">
        <v>65701</v>
      </c>
      <c r="R25" s="85"/>
      <c r="S25" s="9"/>
      <c r="T25" s="9">
        <v>2000749663</v>
      </c>
      <c r="U25" s="9"/>
      <c r="V25" s="84">
        <f t="shared" si="1"/>
        <v>0</v>
      </c>
      <c r="W25" s="9"/>
    </row>
    <row r="26" spans="1:23" x14ac:dyDescent="0.2">
      <c r="A26" s="3" t="s">
        <v>9</v>
      </c>
      <c r="B26" s="4" t="s">
        <v>10</v>
      </c>
      <c r="C26" s="5">
        <v>256518</v>
      </c>
      <c r="D26" s="3" t="s">
        <v>11</v>
      </c>
      <c r="E26" s="6">
        <v>44305.840277777781</v>
      </c>
      <c r="F26" s="6">
        <v>44321.610555555555</v>
      </c>
      <c r="G26" s="7">
        <v>44335.680023148147</v>
      </c>
      <c r="H26" s="7">
        <v>44335</v>
      </c>
      <c r="I26" s="8">
        <v>60600</v>
      </c>
      <c r="J26" s="26">
        <f>VLOOKUP(C26,[1]Sheet1!A$1:A$821,1,0)</f>
        <v>256518</v>
      </c>
      <c r="K26" s="85"/>
      <c r="L26" s="85"/>
      <c r="M26" s="85"/>
      <c r="N26" s="85"/>
      <c r="O26" s="85"/>
      <c r="P26" s="85"/>
      <c r="Q26" s="85">
        <v>60600</v>
      </c>
      <c r="R26" s="85"/>
      <c r="S26" s="9"/>
      <c r="T26" s="9">
        <v>2000749663</v>
      </c>
      <c r="U26" s="9"/>
      <c r="V26" s="84">
        <f t="shared" si="1"/>
        <v>0</v>
      </c>
      <c r="W26" s="9"/>
    </row>
    <row r="27" spans="1:23" x14ac:dyDescent="0.2">
      <c r="A27" s="3" t="s">
        <v>9</v>
      </c>
      <c r="B27" s="4" t="s">
        <v>10</v>
      </c>
      <c r="C27" s="5">
        <v>257107</v>
      </c>
      <c r="D27" s="3" t="s">
        <v>11</v>
      </c>
      <c r="E27" s="6">
        <v>44314.418055555558</v>
      </c>
      <c r="F27" s="6">
        <v>44321.611377314817</v>
      </c>
      <c r="G27" s="7">
        <v>44335.678831018522</v>
      </c>
      <c r="H27" s="7">
        <v>44335</v>
      </c>
      <c r="I27" s="8">
        <v>109301</v>
      </c>
      <c r="J27" s="26">
        <f>VLOOKUP(C27,[1]Sheet1!A$1:A$821,1,0)</f>
        <v>257107</v>
      </c>
      <c r="K27" s="85"/>
      <c r="L27" s="85"/>
      <c r="M27" s="85"/>
      <c r="N27" s="85"/>
      <c r="O27" s="85"/>
      <c r="P27" s="85"/>
      <c r="Q27" s="85">
        <v>109301</v>
      </c>
      <c r="R27" s="85"/>
      <c r="S27" s="9"/>
      <c r="T27" s="9">
        <v>2000728552</v>
      </c>
      <c r="U27" s="9"/>
      <c r="V27" s="84">
        <f t="shared" si="1"/>
        <v>0</v>
      </c>
      <c r="W27" s="9"/>
    </row>
    <row r="28" spans="1:23" x14ac:dyDescent="0.2">
      <c r="A28" s="3" t="s">
        <v>9</v>
      </c>
      <c r="B28" s="4" t="s">
        <v>10</v>
      </c>
      <c r="C28" s="5">
        <v>257322</v>
      </c>
      <c r="D28" s="3" t="s">
        <v>11</v>
      </c>
      <c r="E28" s="6">
        <v>44317.423611111109</v>
      </c>
      <c r="F28" s="6">
        <v>44355.533958333333</v>
      </c>
      <c r="G28" s="7">
        <v>44355.636145833334</v>
      </c>
      <c r="H28" s="7">
        <v>44355</v>
      </c>
      <c r="I28" s="8">
        <v>56200</v>
      </c>
      <c r="J28" s="26">
        <f>VLOOKUP(C28,[1]Sheet1!A$1:A$821,1,0)</f>
        <v>257322</v>
      </c>
      <c r="K28" s="85"/>
      <c r="L28" s="85"/>
      <c r="M28" s="85"/>
      <c r="N28" s="85"/>
      <c r="O28" s="85"/>
      <c r="P28" s="85">
        <v>45163</v>
      </c>
      <c r="Q28" s="85">
        <v>11037</v>
      </c>
      <c r="R28" s="85"/>
      <c r="S28" s="9"/>
      <c r="T28" s="9">
        <v>2000637957</v>
      </c>
      <c r="U28" s="9"/>
      <c r="V28" s="84">
        <f t="shared" si="1"/>
        <v>0</v>
      </c>
      <c r="W28" s="9"/>
    </row>
    <row r="29" spans="1:23" x14ac:dyDescent="0.2">
      <c r="A29" s="3" t="s">
        <v>9</v>
      </c>
      <c r="B29" s="4" t="s">
        <v>10</v>
      </c>
      <c r="C29" s="5">
        <v>257762</v>
      </c>
      <c r="D29" s="3" t="s">
        <v>11</v>
      </c>
      <c r="E29" s="6">
        <v>44326.222916666666</v>
      </c>
      <c r="F29" s="6">
        <v>44355.533958333333</v>
      </c>
      <c r="G29" s="7">
        <v>44355.636145833334</v>
      </c>
      <c r="H29" s="7">
        <v>44355</v>
      </c>
      <c r="I29" s="8">
        <v>435500</v>
      </c>
      <c r="J29" s="26">
        <f>VLOOKUP(C29,[1]Sheet1!A$1:A$821,1,0)</f>
        <v>257762</v>
      </c>
      <c r="K29" s="85"/>
      <c r="L29" s="85"/>
      <c r="M29" s="85"/>
      <c r="N29" s="85"/>
      <c r="O29" s="85"/>
      <c r="P29" s="85"/>
      <c r="Q29" s="85">
        <v>435500</v>
      </c>
      <c r="R29" s="85"/>
      <c r="S29" s="9"/>
      <c r="T29" s="9">
        <v>2000728550</v>
      </c>
      <c r="U29" s="9"/>
      <c r="V29" s="84">
        <f t="shared" si="1"/>
        <v>0</v>
      </c>
      <c r="W29" s="9"/>
    </row>
    <row r="30" spans="1:23" x14ac:dyDescent="0.2">
      <c r="A30" s="3" t="s">
        <v>9</v>
      </c>
      <c r="B30" s="4" t="s">
        <v>10</v>
      </c>
      <c r="C30" s="5">
        <v>257934</v>
      </c>
      <c r="D30" s="3" t="s">
        <v>11</v>
      </c>
      <c r="E30" s="6">
        <v>44329.372916666667</v>
      </c>
      <c r="F30" s="6">
        <v>44355.539513888885</v>
      </c>
      <c r="G30" s="7">
        <v>44355.636666666665</v>
      </c>
      <c r="H30" s="7">
        <v>44355</v>
      </c>
      <c r="I30" s="8">
        <v>65701</v>
      </c>
      <c r="J30" s="26">
        <f>VLOOKUP(C30,[1]Sheet1!A$1:A$821,1,0)</f>
        <v>257934</v>
      </c>
      <c r="K30" s="85"/>
      <c r="L30" s="85"/>
      <c r="M30" s="85"/>
      <c r="N30" s="85"/>
      <c r="O30" s="85"/>
      <c r="P30" s="85"/>
      <c r="Q30" s="85">
        <v>65701</v>
      </c>
      <c r="R30" s="85"/>
      <c r="S30" s="9"/>
      <c r="T30" s="9">
        <v>2000637957</v>
      </c>
      <c r="U30" s="9"/>
      <c r="V30" s="84">
        <f t="shared" si="1"/>
        <v>0</v>
      </c>
      <c r="W30" s="9"/>
    </row>
    <row r="31" spans="1:23" x14ac:dyDescent="0.2">
      <c r="A31" s="3" t="s">
        <v>9</v>
      </c>
      <c r="B31" s="4" t="s">
        <v>10</v>
      </c>
      <c r="C31" s="5">
        <v>258280</v>
      </c>
      <c r="D31" s="3" t="s">
        <v>11</v>
      </c>
      <c r="E31" s="6">
        <v>44339.59652777778</v>
      </c>
      <c r="F31" s="6">
        <v>44355.533958333333</v>
      </c>
      <c r="G31" s="7">
        <v>44355.636145833334</v>
      </c>
      <c r="H31" s="7">
        <v>44355</v>
      </c>
      <c r="I31" s="8">
        <v>432600</v>
      </c>
      <c r="J31" s="26">
        <f>VLOOKUP(C31,[1]Sheet1!A$1:A$821,1,0)</f>
        <v>258280</v>
      </c>
      <c r="K31" s="85"/>
      <c r="L31" s="85"/>
      <c r="M31" s="85"/>
      <c r="N31" s="85"/>
      <c r="O31" s="85"/>
      <c r="P31" s="85"/>
      <c r="Q31" s="85">
        <v>432600</v>
      </c>
      <c r="R31" s="85"/>
      <c r="S31" s="9"/>
      <c r="T31" s="9">
        <v>2000749663</v>
      </c>
      <c r="U31" s="9"/>
      <c r="V31" s="84">
        <f t="shared" si="1"/>
        <v>0</v>
      </c>
      <c r="W31" s="9"/>
    </row>
    <row r="32" spans="1:23" x14ac:dyDescent="0.2">
      <c r="A32" s="3" t="s">
        <v>9</v>
      </c>
      <c r="B32" s="4" t="s">
        <v>10</v>
      </c>
      <c r="C32" s="5">
        <v>259273</v>
      </c>
      <c r="D32" s="3" t="s">
        <v>11</v>
      </c>
      <c r="E32" s="6">
        <v>44364.693055555559</v>
      </c>
      <c r="F32" s="6">
        <v>44389.637129629627</v>
      </c>
      <c r="G32" s="7">
        <v>44396.699583333335</v>
      </c>
      <c r="H32" s="7">
        <v>44396</v>
      </c>
      <c r="I32" s="8">
        <v>61800</v>
      </c>
      <c r="J32" s="26">
        <f>VLOOKUP(C32,[1]Sheet1!A$1:A$821,1,0)</f>
        <v>259273</v>
      </c>
      <c r="K32" s="85"/>
      <c r="L32" s="85"/>
      <c r="M32" s="85"/>
      <c r="N32" s="85"/>
      <c r="O32" s="85"/>
      <c r="P32" s="85"/>
      <c r="Q32" s="85">
        <v>61800</v>
      </c>
      <c r="R32" s="85"/>
      <c r="S32" s="9"/>
      <c r="T32" s="9">
        <v>2000749670</v>
      </c>
      <c r="U32" s="9"/>
      <c r="V32" s="84">
        <f t="shared" si="1"/>
        <v>0</v>
      </c>
      <c r="W32" s="9"/>
    </row>
    <row r="33" spans="1:23" x14ac:dyDescent="0.2">
      <c r="A33" s="3" t="s">
        <v>9</v>
      </c>
      <c r="B33" s="4" t="s">
        <v>10</v>
      </c>
      <c r="C33" s="5">
        <v>259869</v>
      </c>
      <c r="D33" s="3" t="s">
        <v>11</v>
      </c>
      <c r="E33" s="6">
        <v>44383.507638888892</v>
      </c>
      <c r="F33" s="6">
        <v>44427.434548611112</v>
      </c>
      <c r="G33" s="7">
        <v>44428.674178240741</v>
      </c>
      <c r="H33" s="7">
        <v>44428</v>
      </c>
      <c r="I33" s="8">
        <v>140300</v>
      </c>
      <c r="J33" s="26" t="e">
        <f>VLOOKUP(C33,[1]Sheet1!A$1:A$821,1,0)</f>
        <v>#N/A</v>
      </c>
      <c r="K33" s="85"/>
      <c r="L33" s="85">
        <f>I33</f>
        <v>140300</v>
      </c>
      <c r="M33" s="85"/>
      <c r="N33" s="85"/>
      <c r="O33" s="85"/>
      <c r="P33" s="85"/>
      <c r="Q33" s="85"/>
      <c r="R33" s="85"/>
      <c r="S33" s="9" t="str">
        <f>VLOOKUP(C33,DEVOLUCIONES!$A$1:$B$43,2,0)</f>
        <v>DF-155555559733192</v>
      </c>
      <c r="T33" s="9"/>
      <c r="U33" s="9" t="str">
        <f>VLOOKUP(C33,DEVOLUCIONES!$A$1:$H$43,8,0)</f>
        <v>Se realiza devolución de factura factura ilegible</v>
      </c>
      <c r="V33" s="84">
        <f t="shared" si="1"/>
        <v>0</v>
      </c>
      <c r="W33" s="9"/>
    </row>
    <row r="34" spans="1:23" x14ac:dyDescent="0.2">
      <c r="A34" s="3" t="s">
        <v>9</v>
      </c>
      <c r="B34" s="4" t="s">
        <v>10</v>
      </c>
      <c r="C34" s="5">
        <v>260020</v>
      </c>
      <c r="D34" s="3" t="s">
        <v>11</v>
      </c>
      <c r="E34" s="6">
        <v>44389.301388888889</v>
      </c>
      <c r="F34" s="6">
        <v>44427.434548611112</v>
      </c>
      <c r="G34" s="7">
        <v>44428.674178240741</v>
      </c>
      <c r="H34" s="7">
        <v>44428</v>
      </c>
      <c r="I34" s="8">
        <v>200300</v>
      </c>
      <c r="J34" s="26">
        <f>VLOOKUP(C34,[1]Sheet1!A$1:A$821,1,0)</f>
        <v>260020</v>
      </c>
      <c r="K34" s="85"/>
      <c r="L34" s="85"/>
      <c r="M34" s="85"/>
      <c r="N34" s="85"/>
      <c r="O34" s="85"/>
      <c r="P34" s="85"/>
      <c r="Q34" s="85">
        <v>200300</v>
      </c>
      <c r="R34" s="85"/>
      <c r="S34" s="9"/>
      <c r="T34" s="9">
        <v>2000728553</v>
      </c>
      <c r="U34" s="9"/>
      <c r="V34" s="84">
        <f t="shared" si="1"/>
        <v>0</v>
      </c>
      <c r="W34" s="9"/>
    </row>
    <row r="35" spans="1:23" x14ac:dyDescent="0.2">
      <c r="A35" s="3" t="s">
        <v>9</v>
      </c>
      <c r="B35" s="4" t="s">
        <v>10</v>
      </c>
      <c r="C35" s="5">
        <v>260352</v>
      </c>
      <c r="D35" s="3" t="s">
        <v>11</v>
      </c>
      <c r="E35" s="6">
        <v>44398.271527777775</v>
      </c>
      <c r="F35" s="6">
        <v>44427.434548611112</v>
      </c>
      <c r="G35" s="7">
        <v>44428.674178240741</v>
      </c>
      <c r="H35" s="7">
        <v>44428</v>
      </c>
      <c r="I35" s="8">
        <v>51530</v>
      </c>
      <c r="J35" s="26">
        <f>VLOOKUP(C35,[1]Sheet1!A$1:A$821,1,0)</f>
        <v>260352</v>
      </c>
      <c r="K35" s="85"/>
      <c r="L35" s="85"/>
      <c r="M35" s="85"/>
      <c r="N35" s="85"/>
      <c r="O35" s="85"/>
      <c r="P35" s="85"/>
      <c r="Q35" s="85">
        <v>51530</v>
      </c>
      <c r="R35" s="85"/>
      <c r="S35" s="9"/>
      <c r="T35" s="9">
        <v>2000749660</v>
      </c>
      <c r="U35" s="9"/>
      <c r="V35" s="84">
        <f t="shared" si="1"/>
        <v>0</v>
      </c>
      <c r="W35" s="9"/>
    </row>
    <row r="36" spans="1:23" x14ac:dyDescent="0.2">
      <c r="A36" s="3" t="s">
        <v>9</v>
      </c>
      <c r="B36" s="4" t="s">
        <v>10</v>
      </c>
      <c r="C36" s="5">
        <v>261007</v>
      </c>
      <c r="D36" s="3" t="s">
        <v>11</v>
      </c>
      <c r="E36" s="6">
        <v>44415.6875</v>
      </c>
      <c r="F36" s="6">
        <v>44456.520092592589</v>
      </c>
      <c r="G36" s="7">
        <v>44460.689988425926</v>
      </c>
      <c r="H36" s="7">
        <v>44460</v>
      </c>
      <c r="I36" s="8">
        <v>82100</v>
      </c>
      <c r="J36" s="26">
        <f>VLOOKUP(C36,[1]Sheet1!A$1:A$821,1,0)</f>
        <v>261007</v>
      </c>
      <c r="K36" s="85"/>
      <c r="L36" s="85"/>
      <c r="M36" s="85"/>
      <c r="N36" s="85"/>
      <c r="O36" s="85"/>
      <c r="P36" s="85"/>
      <c r="Q36" s="85">
        <v>82100</v>
      </c>
      <c r="R36" s="85"/>
      <c r="S36" s="9"/>
      <c r="T36" s="9">
        <v>2000749663</v>
      </c>
      <c r="U36" s="9"/>
      <c r="V36" s="84">
        <f t="shared" si="1"/>
        <v>0</v>
      </c>
      <c r="W36" s="9"/>
    </row>
    <row r="37" spans="1:23" x14ac:dyDescent="0.2">
      <c r="A37" s="3" t="s">
        <v>9</v>
      </c>
      <c r="B37" s="4" t="s">
        <v>10</v>
      </c>
      <c r="C37" s="5">
        <v>261139</v>
      </c>
      <c r="D37" s="3" t="s">
        <v>11</v>
      </c>
      <c r="E37" s="6">
        <v>44419.018055555556</v>
      </c>
      <c r="F37" s="6">
        <v>44456.520092592589</v>
      </c>
      <c r="G37" s="7">
        <v>44460.689988425926</v>
      </c>
      <c r="H37" s="7">
        <v>44460</v>
      </c>
      <c r="I37" s="8">
        <v>136100</v>
      </c>
      <c r="J37" s="26">
        <f>VLOOKUP(C37,[1]Sheet1!A$1:A$821,1,0)</f>
        <v>261139</v>
      </c>
      <c r="K37" s="85"/>
      <c r="L37" s="85"/>
      <c r="M37" s="85"/>
      <c r="N37" s="85"/>
      <c r="O37" s="85"/>
      <c r="P37" s="85">
        <v>87435</v>
      </c>
      <c r="Q37" s="85">
        <v>48665</v>
      </c>
      <c r="R37" s="85"/>
      <c r="S37" s="9"/>
      <c r="T37" s="9">
        <v>2000701505</v>
      </c>
      <c r="U37" s="9"/>
      <c r="V37" s="84">
        <f t="shared" si="1"/>
        <v>0</v>
      </c>
      <c r="W37" s="9"/>
    </row>
    <row r="38" spans="1:23" x14ac:dyDescent="0.2">
      <c r="A38" s="3" t="s">
        <v>9</v>
      </c>
      <c r="B38" s="4" t="s">
        <v>10</v>
      </c>
      <c r="C38" s="5">
        <v>261150</v>
      </c>
      <c r="D38" s="3" t="s">
        <v>11</v>
      </c>
      <c r="E38" s="6">
        <v>44419.12777777778</v>
      </c>
      <c r="F38" s="6">
        <v>44456.520092592589</v>
      </c>
      <c r="G38" s="7">
        <v>44460.689988425926</v>
      </c>
      <c r="H38" s="7">
        <v>44460</v>
      </c>
      <c r="I38" s="8">
        <v>204500</v>
      </c>
      <c r="J38" s="26" t="e">
        <f>VLOOKUP(C38,[1]Sheet1!A$1:A$821,1,0)</f>
        <v>#N/A</v>
      </c>
      <c r="K38" s="85"/>
      <c r="L38" s="85">
        <f>I38</f>
        <v>204500</v>
      </c>
      <c r="M38" s="85"/>
      <c r="N38" s="85"/>
      <c r="O38" s="85"/>
      <c r="P38" s="85"/>
      <c r="Q38" s="85"/>
      <c r="R38" s="85"/>
      <c r="S38" s="9" t="str">
        <f>VLOOKUP(C38,DEVOLUCIONES!$A$1:$B$43,2,0)</f>
        <v>DF-257654326731139</v>
      </c>
      <c r="T38" s="9"/>
      <c r="U38" s="9" t="str">
        <f>VLOOKUP(C38,DEVOLUCIONES!$A$1:$H$43,8,0)</f>
        <v>Se efectúa devolución se evidencia en factura el cobro de cuota moderadora $3500 al usuario atendido  ARDILA GOMEZ GENNY MARCELA CC 1101174858 del régimen Contributivo Cotizante  en servicios de urgencias el día 09/08/2021 Teniendo en cuenta la normatividad este servicio no aplica para cobro de cuota moderadora a usuario Cotizante  Subsanado el motivo radicar nuevamente en los días estipulados</v>
      </c>
      <c r="V38" s="84">
        <f t="shared" si="1"/>
        <v>0</v>
      </c>
      <c r="W38" s="9"/>
    </row>
    <row r="39" spans="1:23" x14ac:dyDescent="0.2">
      <c r="A39" s="3" t="s">
        <v>9</v>
      </c>
      <c r="B39" s="4" t="s">
        <v>10</v>
      </c>
      <c r="C39" s="5">
        <v>261160</v>
      </c>
      <c r="D39" s="3" t="s">
        <v>11</v>
      </c>
      <c r="E39" s="6">
        <v>44419.354861111111</v>
      </c>
      <c r="F39" s="6">
        <v>44456.52884259259</v>
      </c>
      <c r="G39" s="7">
        <v>44460.689247685186</v>
      </c>
      <c r="H39" s="7">
        <v>44460</v>
      </c>
      <c r="I39" s="8">
        <v>36300</v>
      </c>
      <c r="J39" s="26">
        <f>VLOOKUP(C39,[1]Sheet1!A$1:A$821,1,0)</f>
        <v>261160</v>
      </c>
      <c r="K39" s="85"/>
      <c r="L39" s="85"/>
      <c r="M39" s="85"/>
      <c r="N39" s="85"/>
      <c r="O39" s="85"/>
      <c r="P39" s="85"/>
      <c r="Q39" s="85">
        <v>36300</v>
      </c>
      <c r="R39" s="85"/>
      <c r="S39" s="9"/>
      <c r="T39" s="9">
        <v>2000728554</v>
      </c>
      <c r="U39" s="9"/>
      <c r="V39" s="84">
        <f t="shared" si="1"/>
        <v>0</v>
      </c>
      <c r="W39" s="9"/>
    </row>
    <row r="40" spans="1:23" x14ac:dyDescent="0.2">
      <c r="A40" s="3" t="s">
        <v>9</v>
      </c>
      <c r="B40" s="4" t="s">
        <v>10</v>
      </c>
      <c r="C40" s="5">
        <v>261227</v>
      </c>
      <c r="D40" s="3" t="s">
        <v>11</v>
      </c>
      <c r="E40" s="6">
        <v>44421.336805555555</v>
      </c>
      <c r="F40" s="6">
        <v>44456.520092592589</v>
      </c>
      <c r="G40" s="7">
        <v>44460.689988425926</v>
      </c>
      <c r="H40" s="7">
        <v>44460</v>
      </c>
      <c r="I40" s="8">
        <v>59700</v>
      </c>
      <c r="J40" s="26">
        <f>VLOOKUP(C40,[1]Sheet1!A$1:A$821,1,0)</f>
        <v>261227</v>
      </c>
      <c r="K40" s="85"/>
      <c r="L40" s="85"/>
      <c r="M40" s="85"/>
      <c r="N40" s="85"/>
      <c r="O40" s="85"/>
      <c r="P40" s="85">
        <v>45163</v>
      </c>
      <c r="Q40" s="85">
        <v>14537</v>
      </c>
      <c r="R40" s="85"/>
      <c r="S40" s="9"/>
      <c r="T40" s="9">
        <v>2000701505</v>
      </c>
      <c r="U40" s="9"/>
      <c r="V40" s="84">
        <f t="shared" si="1"/>
        <v>0</v>
      </c>
      <c r="W40" s="9"/>
    </row>
    <row r="41" spans="1:23" x14ac:dyDescent="0.2">
      <c r="A41" s="3" t="s">
        <v>9</v>
      </c>
      <c r="B41" s="4" t="s">
        <v>10</v>
      </c>
      <c r="C41" s="5">
        <v>261307</v>
      </c>
      <c r="D41" s="3" t="s">
        <v>11</v>
      </c>
      <c r="E41" s="6">
        <v>44423.997916666667</v>
      </c>
      <c r="F41" s="6">
        <v>44456.520092592589</v>
      </c>
      <c r="G41" s="7">
        <v>44460.689988425926</v>
      </c>
      <c r="H41" s="7">
        <v>44460</v>
      </c>
      <c r="I41" s="8">
        <v>747619</v>
      </c>
      <c r="J41" s="26">
        <f>VLOOKUP(C41,[1]Sheet1!A$1:A$821,1,0)</f>
        <v>261307</v>
      </c>
      <c r="K41" s="85"/>
      <c r="L41" s="85"/>
      <c r="M41" s="85"/>
      <c r="N41" s="85"/>
      <c r="O41" s="85"/>
      <c r="P41" s="85">
        <v>285719</v>
      </c>
      <c r="Q41" s="85">
        <v>461900</v>
      </c>
      <c r="R41" s="85"/>
      <c r="S41" s="9"/>
      <c r="T41" s="9">
        <v>2000701505</v>
      </c>
      <c r="U41" s="9"/>
      <c r="V41" s="84">
        <f t="shared" si="1"/>
        <v>0</v>
      </c>
      <c r="W41" s="9"/>
    </row>
    <row r="42" spans="1:23" x14ac:dyDescent="0.2">
      <c r="A42" s="3" t="s">
        <v>9</v>
      </c>
      <c r="B42" s="4" t="s">
        <v>10</v>
      </c>
      <c r="C42" s="5">
        <v>262042</v>
      </c>
      <c r="D42" s="3" t="s">
        <v>11</v>
      </c>
      <c r="E42" s="6">
        <v>44442.006944444445</v>
      </c>
      <c r="F42" s="6">
        <v>44489.508645833332</v>
      </c>
      <c r="G42" s="7">
        <v>44495.46638888889</v>
      </c>
      <c r="H42" s="7">
        <v>44495</v>
      </c>
      <c r="I42" s="8">
        <v>78130</v>
      </c>
      <c r="J42" s="26">
        <f>VLOOKUP(C42,[1]Sheet1!A$1:A$821,1,0)</f>
        <v>262042</v>
      </c>
      <c r="K42" s="85"/>
      <c r="L42" s="85"/>
      <c r="M42" s="85"/>
      <c r="N42" s="85"/>
      <c r="O42" s="85"/>
      <c r="P42" s="85"/>
      <c r="Q42" s="85">
        <v>72434</v>
      </c>
      <c r="R42" s="85"/>
      <c r="S42" s="9"/>
      <c r="T42" s="9">
        <v>2000749671</v>
      </c>
      <c r="U42" s="9"/>
      <c r="V42" s="84">
        <f t="shared" si="1"/>
        <v>5696</v>
      </c>
      <c r="W42" s="9"/>
    </row>
    <row r="43" spans="1:23" x14ac:dyDescent="0.2">
      <c r="A43" s="3" t="s">
        <v>9</v>
      </c>
      <c r="B43" s="4" t="s">
        <v>10</v>
      </c>
      <c r="C43" s="5">
        <v>262417</v>
      </c>
      <c r="D43" s="3" t="s">
        <v>11</v>
      </c>
      <c r="E43" s="6">
        <v>44450.956250000003</v>
      </c>
      <c r="F43" s="6">
        <v>44489.508645833332</v>
      </c>
      <c r="G43" s="7">
        <v>44495.46638888889</v>
      </c>
      <c r="H43" s="7">
        <v>44495</v>
      </c>
      <c r="I43" s="8">
        <v>59700</v>
      </c>
      <c r="J43" s="26">
        <f>VLOOKUP(C43,[1]Sheet1!A$1:A$821,1,0)</f>
        <v>262417</v>
      </c>
      <c r="K43" s="85"/>
      <c r="L43" s="85"/>
      <c r="M43" s="85"/>
      <c r="N43" s="85"/>
      <c r="O43" s="85"/>
      <c r="P43" s="85"/>
      <c r="Q43" s="85">
        <v>59700</v>
      </c>
      <c r="R43" s="85"/>
      <c r="S43" s="9"/>
      <c r="T43" s="9">
        <v>2000749670</v>
      </c>
      <c r="U43" s="9"/>
      <c r="V43" s="84">
        <f t="shared" si="1"/>
        <v>0</v>
      </c>
      <c r="W43" s="9"/>
    </row>
    <row r="44" spans="1:23" x14ac:dyDescent="0.2">
      <c r="A44" s="3" t="s">
        <v>9</v>
      </c>
      <c r="B44" s="4" t="s">
        <v>10</v>
      </c>
      <c r="C44" s="5">
        <v>263016</v>
      </c>
      <c r="D44" s="3" t="s">
        <v>11</v>
      </c>
      <c r="E44" s="6">
        <v>44468.95</v>
      </c>
      <c r="F44" s="6">
        <v>44489.508645833332</v>
      </c>
      <c r="G44" s="7">
        <v>44495.46638888889</v>
      </c>
      <c r="H44" s="7">
        <v>44495</v>
      </c>
      <c r="I44" s="8">
        <v>120260</v>
      </c>
      <c r="J44" s="26">
        <f>VLOOKUP(C44,[1]Sheet1!A$1:A$821,1,0)</f>
        <v>263016</v>
      </c>
      <c r="K44" s="85"/>
      <c r="L44" s="85"/>
      <c r="M44" s="85"/>
      <c r="N44" s="85"/>
      <c r="O44" s="85"/>
      <c r="P44" s="85"/>
      <c r="Q44" s="85">
        <v>120260</v>
      </c>
      <c r="R44" s="85"/>
      <c r="S44" s="9"/>
      <c r="T44" s="9">
        <v>2000793199</v>
      </c>
      <c r="U44" s="9"/>
      <c r="V44" s="84">
        <f t="shared" si="1"/>
        <v>0</v>
      </c>
      <c r="W44" s="9"/>
    </row>
    <row r="45" spans="1:23" x14ac:dyDescent="0.2">
      <c r="A45" s="3" t="s">
        <v>9</v>
      </c>
      <c r="B45" s="4" t="s">
        <v>10</v>
      </c>
      <c r="C45" s="5">
        <v>263157</v>
      </c>
      <c r="D45" s="3" t="s">
        <v>11</v>
      </c>
      <c r="E45" s="6">
        <v>44471.046527777777</v>
      </c>
      <c r="F45" s="6">
        <v>44512.43891203704</v>
      </c>
      <c r="G45" s="7">
        <v>44522.713136574072</v>
      </c>
      <c r="H45" s="7">
        <v>44522</v>
      </c>
      <c r="I45" s="8">
        <v>2700</v>
      </c>
      <c r="J45" s="26">
        <f>VLOOKUP(C45,[1]Sheet1!A$1:A$821,1,0)</f>
        <v>263157</v>
      </c>
      <c r="K45" s="85">
        <f>VLOOKUP(C45,'CARTERA COOSALUD '!$A$1:$G$13,7,0)</f>
        <v>2700</v>
      </c>
      <c r="L45" s="85"/>
      <c r="M45" s="85"/>
      <c r="N45" s="85"/>
      <c r="O45" s="85"/>
      <c r="P45" s="85"/>
      <c r="Q45" s="85"/>
      <c r="R45" s="85"/>
      <c r="S45" s="9"/>
      <c r="T45" s="9"/>
      <c r="U45" s="9"/>
      <c r="V45" s="84">
        <f t="shared" si="1"/>
        <v>0</v>
      </c>
      <c r="W45" s="9"/>
    </row>
    <row r="46" spans="1:23" x14ac:dyDescent="0.2">
      <c r="A46" s="3" t="s">
        <v>9</v>
      </c>
      <c r="B46" s="4" t="s">
        <v>10</v>
      </c>
      <c r="C46" s="5">
        <v>263298</v>
      </c>
      <c r="D46" s="3" t="s">
        <v>11</v>
      </c>
      <c r="E46" s="6">
        <v>44474.131944444445</v>
      </c>
      <c r="F46" s="6">
        <v>44512.43891203704</v>
      </c>
      <c r="G46" s="7">
        <v>44522.713148148148</v>
      </c>
      <c r="H46" s="7">
        <v>44522</v>
      </c>
      <c r="I46" s="8">
        <v>56200</v>
      </c>
      <c r="J46" s="26">
        <f>VLOOKUP(C46,[1]Sheet1!A$1:A$821,1,0)</f>
        <v>263298</v>
      </c>
      <c r="K46" s="85"/>
      <c r="L46" s="85"/>
      <c r="M46" s="85"/>
      <c r="N46" s="85"/>
      <c r="O46" s="85"/>
      <c r="P46" s="85"/>
      <c r="Q46" s="85">
        <v>56200</v>
      </c>
      <c r="R46" s="85"/>
      <c r="S46" s="9"/>
      <c r="T46" s="9">
        <v>2000793199</v>
      </c>
      <c r="U46" s="9"/>
      <c r="V46" s="84">
        <f t="shared" si="1"/>
        <v>0</v>
      </c>
      <c r="W46" s="9"/>
    </row>
    <row r="47" spans="1:23" x14ac:dyDescent="0.2">
      <c r="A47" s="3" t="s">
        <v>9</v>
      </c>
      <c r="B47" s="4" t="s">
        <v>10</v>
      </c>
      <c r="C47" s="5">
        <v>264283</v>
      </c>
      <c r="D47" s="3" t="s">
        <v>11</v>
      </c>
      <c r="E47" s="6">
        <v>44496.795138888891</v>
      </c>
      <c r="F47" s="6">
        <v>44512.43891203704</v>
      </c>
      <c r="G47" s="7">
        <v>44522.713148148148</v>
      </c>
      <c r="H47" s="7">
        <v>44522</v>
      </c>
      <c r="I47" s="8">
        <v>285719</v>
      </c>
      <c r="J47" s="26">
        <f>VLOOKUP(C47,[1]Sheet1!A$1:A$821,1,0)</f>
        <v>264283</v>
      </c>
      <c r="K47" s="85"/>
      <c r="L47" s="85"/>
      <c r="M47" s="85"/>
      <c r="N47" s="85"/>
      <c r="O47" s="85"/>
      <c r="P47" s="85">
        <v>285719</v>
      </c>
      <c r="Q47" s="85"/>
      <c r="R47" s="85"/>
      <c r="S47" s="9"/>
      <c r="T47" s="9"/>
      <c r="U47" s="9"/>
      <c r="V47" s="84">
        <f t="shared" si="1"/>
        <v>0</v>
      </c>
      <c r="W47" s="9"/>
    </row>
    <row r="48" spans="1:23" x14ac:dyDescent="0.2">
      <c r="A48" s="3" t="s">
        <v>9</v>
      </c>
      <c r="B48" s="4" t="s">
        <v>10</v>
      </c>
      <c r="C48" s="5">
        <v>264632</v>
      </c>
      <c r="D48" s="3" t="s">
        <v>11</v>
      </c>
      <c r="E48" s="6">
        <v>44505.446527777778</v>
      </c>
      <c r="F48" s="6">
        <v>44559.604317129626</v>
      </c>
      <c r="G48" s="7">
        <v>44592.735069444447</v>
      </c>
      <c r="H48" s="7">
        <v>44592</v>
      </c>
      <c r="I48" s="8">
        <v>79416</v>
      </c>
      <c r="J48" s="26">
        <f>VLOOKUP(C48,[1]Sheet1!A$1:A$821,1,0)</f>
        <v>264632</v>
      </c>
      <c r="K48" s="85"/>
      <c r="L48" s="85"/>
      <c r="M48" s="85"/>
      <c r="N48" s="85"/>
      <c r="O48" s="85"/>
      <c r="P48" s="85"/>
      <c r="Q48" s="85">
        <v>93900</v>
      </c>
      <c r="R48" s="85"/>
      <c r="S48" s="9"/>
      <c r="T48" s="9">
        <v>2000791726</v>
      </c>
      <c r="U48" s="9"/>
      <c r="V48" s="84">
        <f t="shared" si="1"/>
        <v>-14484</v>
      </c>
      <c r="W48" s="9"/>
    </row>
    <row r="49" spans="1:23" x14ac:dyDescent="0.2">
      <c r="A49" s="3" t="s">
        <v>9</v>
      </c>
      <c r="B49" s="4" t="s">
        <v>10</v>
      </c>
      <c r="C49" s="5">
        <v>264830</v>
      </c>
      <c r="D49" s="3" t="s">
        <v>11</v>
      </c>
      <c r="E49" s="6">
        <v>44509.527777777781</v>
      </c>
      <c r="F49" s="6">
        <v>44559.605381944442</v>
      </c>
      <c r="G49" s="7">
        <v>44592.735636574071</v>
      </c>
      <c r="H49" s="7">
        <v>44592</v>
      </c>
      <c r="I49" s="8">
        <v>155900</v>
      </c>
      <c r="J49" s="26" t="e">
        <f>VLOOKUP(C49,[1]Sheet1!A$1:A$821,1,0)</f>
        <v>#N/A</v>
      </c>
      <c r="K49" s="85"/>
      <c r="L49" s="85">
        <f>I49</f>
        <v>155900</v>
      </c>
      <c r="M49" s="85"/>
      <c r="N49" s="85"/>
      <c r="O49" s="85"/>
      <c r="P49" s="85"/>
      <c r="Q49" s="85"/>
      <c r="R49" s="85"/>
      <c r="S49" s="9" t="str">
        <f>VLOOKUP(C49,DEVOLUCIONES!$A$1:$B$43,2,0)</f>
        <v>DF-259283036469</v>
      </c>
      <c r="T49" s="9"/>
      <c r="U49" s="9" t="str">
        <f>VLOOKUP(C49,DEVOLUCIONES!$A$1:$H$43,8,0)</f>
        <v>Se hace devolución de la factura no hay contrato vigente entre las partes para este servicio por modalidad de evento paciente sin portabilidad para la ESE HOSPITAL  SANTA ROSA DE TENJO para la fecha de prestacion del servicio</v>
      </c>
      <c r="V49" s="84">
        <f t="shared" si="1"/>
        <v>0</v>
      </c>
      <c r="W49" s="9"/>
    </row>
    <row r="50" spans="1:23" x14ac:dyDescent="0.2">
      <c r="A50" s="3" t="s">
        <v>9</v>
      </c>
      <c r="B50" s="4" t="s">
        <v>10</v>
      </c>
      <c r="C50" s="5">
        <v>264931</v>
      </c>
      <c r="D50" s="3" t="s">
        <v>11</v>
      </c>
      <c r="E50" s="6">
        <v>44511.025694444441</v>
      </c>
      <c r="F50" s="6">
        <v>44559.604328703703</v>
      </c>
      <c r="G50" s="7">
        <v>44592.735069444447</v>
      </c>
      <c r="H50" s="7">
        <v>44592</v>
      </c>
      <c r="I50" s="8">
        <v>61990</v>
      </c>
      <c r="J50" s="26">
        <f>VLOOKUP(C50,[1]Sheet1!A$1:A$821,1,0)</f>
        <v>264931</v>
      </c>
      <c r="K50" s="85">
        <f>VLOOKUP(C50,'CARTERA COOSALUD '!$A$1:$G$13,7,0)</f>
        <v>58490</v>
      </c>
      <c r="L50" s="85"/>
      <c r="M50" s="85"/>
      <c r="N50" s="85"/>
      <c r="O50" s="85"/>
      <c r="P50" s="85">
        <v>3500</v>
      </c>
      <c r="Q50" s="85"/>
      <c r="R50" s="85"/>
      <c r="S50" s="9"/>
      <c r="T50" s="9"/>
      <c r="U50" s="9"/>
      <c r="V50" s="84">
        <f t="shared" si="1"/>
        <v>0</v>
      </c>
      <c r="W50" s="9"/>
    </row>
    <row r="51" spans="1:23" x14ac:dyDescent="0.2">
      <c r="A51" s="3" t="s">
        <v>9</v>
      </c>
      <c r="B51" s="4" t="s">
        <v>10</v>
      </c>
      <c r="C51" s="5">
        <v>265415</v>
      </c>
      <c r="D51" s="3" t="s">
        <v>11</v>
      </c>
      <c r="E51" s="6">
        <v>44522.005555555559</v>
      </c>
      <c r="F51" s="6">
        <v>44559.604328703703</v>
      </c>
      <c r="G51" s="7">
        <v>44592.735069444447</v>
      </c>
      <c r="H51" s="7">
        <v>44592</v>
      </c>
      <c r="I51" s="8">
        <v>170100</v>
      </c>
      <c r="J51" s="26">
        <f>VLOOKUP(C51,[1]Sheet1!A$1:A$821,1,0)</f>
        <v>265415</v>
      </c>
      <c r="K51" s="85">
        <f>VLOOKUP(C51,'CARTERA COOSALUD '!$A$1:$G$13,7,0)</f>
        <v>170100</v>
      </c>
      <c r="L51" s="85"/>
      <c r="M51" s="85"/>
      <c r="N51" s="85"/>
      <c r="O51" s="85"/>
      <c r="P51" s="85"/>
      <c r="Q51" s="85"/>
      <c r="R51" s="85"/>
      <c r="S51" s="9"/>
      <c r="T51" s="9"/>
      <c r="U51" s="9"/>
      <c r="V51" s="84">
        <f t="shared" si="1"/>
        <v>0</v>
      </c>
      <c r="W51" s="9"/>
    </row>
    <row r="52" spans="1:23" x14ac:dyDescent="0.2">
      <c r="A52" s="3" t="s">
        <v>9</v>
      </c>
      <c r="B52" s="4" t="s">
        <v>10</v>
      </c>
      <c r="C52" s="5">
        <v>266058</v>
      </c>
      <c r="D52" s="3" t="s">
        <v>11</v>
      </c>
      <c r="E52" s="6">
        <v>44531.109027777777</v>
      </c>
      <c r="F52" s="6">
        <v>44614.681631944448</v>
      </c>
      <c r="G52" s="7">
        <v>44592.735381944447</v>
      </c>
      <c r="H52" s="7">
        <v>44592</v>
      </c>
      <c r="I52" s="8">
        <v>174700</v>
      </c>
      <c r="J52" s="26">
        <f>VLOOKUP(C52,[1]Sheet1!A$1:A$821,1,0)</f>
        <v>266058</v>
      </c>
      <c r="K52" s="85"/>
      <c r="L52" s="85"/>
      <c r="M52" s="85"/>
      <c r="N52" s="85"/>
      <c r="O52" s="85"/>
      <c r="P52" s="85"/>
      <c r="Q52" s="85">
        <v>211000</v>
      </c>
      <c r="R52" s="85"/>
      <c r="S52" s="9"/>
      <c r="T52" s="9">
        <v>2000791726</v>
      </c>
      <c r="U52" s="9"/>
      <c r="V52" s="84">
        <f t="shared" si="1"/>
        <v>-36300</v>
      </c>
      <c r="W52" s="9"/>
    </row>
    <row r="53" spans="1:23" x14ac:dyDescent="0.2">
      <c r="A53" s="3" t="s">
        <v>9</v>
      </c>
      <c r="B53" s="4" t="s">
        <v>10</v>
      </c>
      <c r="C53" s="5">
        <v>266581</v>
      </c>
      <c r="D53" s="3" t="s">
        <v>11</v>
      </c>
      <c r="E53" s="6">
        <v>44539.56527777778</v>
      </c>
      <c r="F53" s="6">
        <v>44614.681631944448</v>
      </c>
      <c r="G53" s="7">
        <v>44592.735381944447</v>
      </c>
      <c r="H53" s="7">
        <v>44592</v>
      </c>
      <c r="I53" s="8">
        <v>83800</v>
      </c>
      <c r="J53" s="26">
        <f>VLOOKUP(C53,[1]Sheet1!A$1:A$821,1,0)</f>
        <v>266581</v>
      </c>
      <c r="K53" s="85">
        <f>VLOOKUP(C53,'CARTERA COOSALUD '!$A$1:$G$13,7,0)</f>
        <v>83800</v>
      </c>
      <c r="L53" s="85"/>
      <c r="M53" s="85"/>
      <c r="N53" s="85"/>
      <c r="O53" s="85"/>
      <c r="P53" s="85"/>
      <c r="Q53" s="85"/>
      <c r="R53" s="85"/>
      <c r="S53" s="9"/>
      <c r="T53" s="9"/>
      <c r="U53" s="9"/>
      <c r="V53" s="84">
        <f t="shared" si="1"/>
        <v>0</v>
      </c>
      <c r="W53" s="9"/>
    </row>
    <row r="54" spans="1:23" x14ac:dyDescent="0.2">
      <c r="A54" s="3" t="s">
        <v>9</v>
      </c>
      <c r="B54" s="4" t="s">
        <v>10</v>
      </c>
      <c r="C54" s="5">
        <v>266857</v>
      </c>
      <c r="D54" s="3" t="s">
        <v>11</v>
      </c>
      <c r="E54" s="6">
        <v>44544.82916666667</v>
      </c>
      <c r="F54" s="6">
        <v>44614.681631944448</v>
      </c>
      <c r="G54" s="7">
        <v>44592.735381944447</v>
      </c>
      <c r="H54" s="7">
        <v>44592</v>
      </c>
      <c r="I54" s="8">
        <v>66614</v>
      </c>
      <c r="J54" s="26">
        <f>VLOOKUP(C54,[1]Sheet1!A$1:A$821,1,0)</f>
        <v>266857</v>
      </c>
      <c r="K54" s="85">
        <f>VLOOKUP(C54,'CARTERA COOSALUD '!$A$1:$G$13,7,0)</f>
        <v>66614</v>
      </c>
      <c r="L54" s="85"/>
      <c r="M54" s="85"/>
      <c r="N54" s="85"/>
      <c r="O54" s="85"/>
      <c r="P54" s="85"/>
      <c r="Q54" s="85"/>
      <c r="R54" s="85"/>
      <c r="S54" s="9"/>
      <c r="T54" s="9"/>
      <c r="U54" s="9"/>
      <c r="V54" s="84">
        <f t="shared" si="1"/>
        <v>0</v>
      </c>
      <c r="W54" s="9"/>
    </row>
    <row r="55" spans="1:23" x14ac:dyDescent="0.2">
      <c r="A55" s="3" t="s">
        <v>9</v>
      </c>
      <c r="B55" s="4" t="s">
        <v>10</v>
      </c>
      <c r="C55" s="5">
        <v>267146</v>
      </c>
      <c r="D55" s="3" t="s">
        <v>11</v>
      </c>
      <c r="E55" s="6">
        <v>44551.372916666667</v>
      </c>
      <c r="F55" s="6">
        <v>44614.681631944448</v>
      </c>
      <c r="G55" s="7">
        <v>44592.735381944447</v>
      </c>
      <c r="H55" s="7">
        <v>44592</v>
      </c>
      <c r="I55" s="8">
        <v>171700</v>
      </c>
      <c r="J55" s="26">
        <f>VLOOKUP(C55,[1]Sheet1!A$1:A$821,1,0)</f>
        <v>267146</v>
      </c>
      <c r="K55" s="85">
        <f>VLOOKUP(C55,'CARTERA COOSALUD '!$A$1:$G$13,7,0)</f>
        <v>171700</v>
      </c>
      <c r="L55" s="85"/>
      <c r="M55" s="85"/>
      <c r="N55" s="85"/>
      <c r="O55" s="85"/>
      <c r="P55" s="85"/>
      <c r="Q55" s="85"/>
      <c r="R55" s="85"/>
      <c r="S55" s="9"/>
      <c r="T55" s="9"/>
      <c r="U55" s="9"/>
      <c r="V55" s="84">
        <f t="shared" si="1"/>
        <v>0</v>
      </c>
      <c r="W55" s="9"/>
    </row>
    <row r="56" spans="1:23" x14ac:dyDescent="0.2">
      <c r="A56" s="3" t="s">
        <v>9</v>
      </c>
      <c r="B56" s="4" t="s">
        <v>10</v>
      </c>
      <c r="C56" s="5">
        <v>267158</v>
      </c>
      <c r="D56" s="3" t="s">
        <v>11</v>
      </c>
      <c r="E56" s="6">
        <v>44551.503472222219</v>
      </c>
      <c r="F56" s="6">
        <v>44614.681631944448</v>
      </c>
      <c r="G56" s="7">
        <v>44592.735381944447</v>
      </c>
      <c r="H56" s="7">
        <v>44592</v>
      </c>
      <c r="I56" s="8">
        <v>35360</v>
      </c>
      <c r="J56" s="26">
        <f>VLOOKUP(C56,[1]Sheet1!A$1:A$821,1,0)</f>
        <v>267158</v>
      </c>
      <c r="K56" s="85">
        <f>VLOOKUP(C56,'CARTERA COOSALUD '!$A$1:$G$13,7,0)</f>
        <v>960</v>
      </c>
      <c r="L56" s="85"/>
      <c r="M56" s="85"/>
      <c r="N56" s="85"/>
      <c r="O56" s="85"/>
      <c r="P56" s="85"/>
      <c r="Q56" s="85">
        <v>34400</v>
      </c>
      <c r="R56" s="85"/>
      <c r="S56" s="9"/>
      <c r="T56" s="9">
        <v>2000793197</v>
      </c>
      <c r="U56" s="9"/>
      <c r="V56" s="84">
        <f t="shared" si="1"/>
        <v>0</v>
      </c>
      <c r="W56" s="9"/>
    </row>
    <row r="57" spans="1:23" x14ac:dyDescent="0.2">
      <c r="A57" s="3" t="s">
        <v>9</v>
      </c>
      <c r="B57" s="4" t="s">
        <v>10</v>
      </c>
      <c r="C57" s="5">
        <v>267773</v>
      </c>
      <c r="D57" s="3" t="s">
        <v>11</v>
      </c>
      <c r="E57" s="6">
        <v>44566.395833333336</v>
      </c>
      <c r="F57" s="6">
        <v>44627.530590277776</v>
      </c>
      <c r="G57" s="7">
        <v>44648.482210648152</v>
      </c>
      <c r="H57" s="7">
        <v>44648</v>
      </c>
      <c r="I57" s="8">
        <v>70100</v>
      </c>
      <c r="J57" s="26">
        <f>VLOOKUP(C57,[1]Sheet1!A$1:A$821,1,0)</f>
        <v>267773</v>
      </c>
      <c r="K57" s="85">
        <f>VLOOKUP(C57,'CARTERA COOSALUD '!$A$1:$G$13,7,0)</f>
        <v>70100</v>
      </c>
      <c r="L57" s="85"/>
      <c r="M57" s="85"/>
      <c r="N57" s="85"/>
      <c r="O57" s="85"/>
      <c r="P57" s="85"/>
      <c r="Q57" s="85"/>
      <c r="R57" s="85"/>
      <c r="S57" s="9"/>
      <c r="T57" s="9"/>
      <c r="U57" s="9"/>
      <c r="V57" s="84">
        <f t="shared" si="1"/>
        <v>0</v>
      </c>
      <c r="W57" s="9"/>
    </row>
    <row r="58" spans="1:23" x14ac:dyDescent="0.2">
      <c r="A58" s="3" t="s">
        <v>9</v>
      </c>
      <c r="B58" s="4" t="s">
        <v>10</v>
      </c>
      <c r="C58" s="5">
        <v>267804</v>
      </c>
      <c r="D58" s="3" t="s">
        <v>11</v>
      </c>
      <c r="E58" s="6">
        <v>44567.35</v>
      </c>
      <c r="F58" s="6">
        <v>44627.530590277776</v>
      </c>
      <c r="G58" s="7">
        <v>44648.482210648152</v>
      </c>
      <c r="H58" s="7">
        <v>44648</v>
      </c>
      <c r="I58" s="8">
        <v>148100</v>
      </c>
      <c r="J58" s="26">
        <f>VLOOKUP(C58,[1]Sheet1!A$1:A$821,1,0)</f>
        <v>267804</v>
      </c>
      <c r="K58" s="85">
        <f>VLOOKUP(C58,'CARTERA COOSALUD '!$A$1:$G$13,7,0)</f>
        <v>148100</v>
      </c>
      <c r="L58" s="85"/>
      <c r="M58" s="85"/>
      <c r="N58" s="85"/>
      <c r="O58" s="85"/>
      <c r="P58" s="85"/>
      <c r="Q58" s="85"/>
      <c r="R58" s="85"/>
      <c r="S58" s="9"/>
      <c r="T58" s="9"/>
      <c r="U58" s="9"/>
      <c r="V58" s="84">
        <f t="shared" si="1"/>
        <v>0</v>
      </c>
      <c r="W58" s="9"/>
    </row>
    <row r="59" spans="1:23" x14ac:dyDescent="0.2">
      <c r="A59" s="3" t="s">
        <v>9</v>
      </c>
      <c r="B59" s="4" t="s">
        <v>10</v>
      </c>
      <c r="C59" s="5">
        <v>267993</v>
      </c>
      <c r="D59" s="3" t="s">
        <v>11</v>
      </c>
      <c r="E59" s="6">
        <v>44572.642361111109</v>
      </c>
      <c r="F59" s="6">
        <v>44627.530590277776</v>
      </c>
      <c r="G59" s="7">
        <v>44648.482210648152</v>
      </c>
      <c r="H59" s="7">
        <v>44648</v>
      </c>
      <c r="I59" s="8">
        <v>64000</v>
      </c>
      <c r="J59" s="26">
        <f>VLOOKUP(C59,[1]Sheet1!A$1:A$821,1,0)</f>
        <v>267993</v>
      </c>
      <c r="K59" s="85">
        <f>VLOOKUP(C59,'CARTERA COOSALUD '!$A$1:$G$13,7,0)</f>
        <v>64000</v>
      </c>
      <c r="L59" s="85"/>
      <c r="M59" s="85"/>
      <c r="N59" s="85"/>
      <c r="O59" s="85"/>
      <c r="P59" s="85"/>
      <c r="Q59" s="85"/>
      <c r="R59" s="85"/>
      <c r="S59" s="9"/>
      <c r="T59" s="9"/>
      <c r="U59" s="9"/>
      <c r="V59" s="84">
        <f t="shared" si="1"/>
        <v>0</v>
      </c>
      <c r="W59" s="9"/>
    </row>
    <row r="60" spans="1:23" x14ac:dyDescent="0.2">
      <c r="A60" s="3" t="s">
        <v>9</v>
      </c>
      <c r="B60" s="4" t="s">
        <v>10</v>
      </c>
      <c r="C60" s="5">
        <v>268078</v>
      </c>
      <c r="D60" s="3" t="s">
        <v>11</v>
      </c>
      <c r="E60" s="6">
        <v>44574.521527777775</v>
      </c>
      <c r="F60" s="6">
        <v>44627.532013888886</v>
      </c>
      <c r="G60" s="7">
        <v>44648.481666666667</v>
      </c>
      <c r="H60" s="7">
        <v>44648</v>
      </c>
      <c r="I60" s="8">
        <v>147600</v>
      </c>
      <c r="J60" s="26" t="e">
        <f>VLOOKUP(C60,[1]Sheet1!A$1:A$821,1,0)</f>
        <v>#N/A</v>
      </c>
      <c r="K60" s="85"/>
      <c r="L60" s="85"/>
      <c r="M60" s="85"/>
      <c r="N60" s="85">
        <f>I60</f>
        <v>147600</v>
      </c>
      <c r="O60" s="85"/>
      <c r="P60" s="85"/>
      <c r="Q60" s="85"/>
      <c r="R60" s="85"/>
      <c r="S60" s="9"/>
      <c r="T60" s="9"/>
      <c r="U60" s="9"/>
      <c r="V60" s="84">
        <f t="shared" si="1"/>
        <v>0</v>
      </c>
      <c r="W60" s="9"/>
    </row>
    <row r="61" spans="1:23" x14ac:dyDescent="0.2">
      <c r="A61" s="3" t="s">
        <v>9</v>
      </c>
      <c r="B61" s="4" t="s">
        <v>10</v>
      </c>
      <c r="C61" s="5">
        <v>268426</v>
      </c>
      <c r="D61" s="3" t="s">
        <v>11</v>
      </c>
      <c r="E61" s="6">
        <v>44584.913888888892</v>
      </c>
      <c r="F61" s="6">
        <v>44627.530590277776</v>
      </c>
      <c r="G61" s="7">
        <v>44648.482210648152</v>
      </c>
      <c r="H61" s="7">
        <v>44648</v>
      </c>
      <c r="I61" s="8">
        <v>247800</v>
      </c>
      <c r="J61" s="26">
        <f>VLOOKUP(C61,[1]Sheet1!A$1:A$821,1,0)</f>
        <v>268426</v>
      </c>
      <c r="K61" s="85">
        <f>VLOOKUP(C61,'CARTERA COOSALUD '!$A$1:$G$13,7,0)</f>
        <v>247800</v>
      </c>
      <c r="L61" s="85"/>
      <c r="M61" s="85"/>
      <c r="N61" s="85"/>
      <c r="O61" s="85"/>
      <c r="P61" s="85"/>
      <c r="Q61" s="85"/>
      <c r="R61" s="85"/>
      <c r="S61" s="9"/>
      <c r="T61" s="9"/>
      <c r="U61" s="9"/>
      <c r="V61" s="84">
        <f t="shared" si="1"/>
        <v>0</v>
      </c>
      <c r="W61" s="9"/>
    </row>
    <row r="62" spans="1:23" x14ac:dyDescent="0.2">
      <c r="A62" s="3" t="s">
        <v>9</v>
      </c>
      <c r="B62" s="4" t="s">
        <v>10</v>
      </c>
      <c r="C62" s="5">
        <v>268489</v>
      </c>
      <c r="D62" s="3" t="s">
        <v>11</v>
      </c>
      <c r="E62" s="6">
        <v>44586.396527777775</v>
      </c>
      <c r="F62" s="6">
        <v>44627.532013888886</v>
      </c>
      <c r="G62" s="7">
        <v>44648.481666666667</v>
      </c>
      <c r="H62" s="7">
        <v>44648</v>
      </c>
      <c r="I62" s="8">
        <v>40000</v>
      </c>
      <c r="J62" s="26" t="e">
        <f>VLOOKUP(C62,[1]Sheet1!A$1:A$821,1,0)</f>
        <v>#N/A</v>
      </c>
      <c r="K62" s="85"/>
      <c r="L62" s="85"/>
      <c r="M62" s="85"/>
      <c r="N62" s="85">
        <f t="shared" ref="N62:N63" si="2">I62</f>
        <v>40000</v>
      </c>
      <c r="O62" s="85"/>
      <c r="P62" s="85"/>
      <c r="Q62" s="85"/>
      <c r="R62" s="85"/>
      <c r="S62" s="9"/>
      <c r="T62" s="9"/>
      <c r="U62" s="9"/>
      <c r="V62" s="84">
        <f t="shared" si="1"/>
        <v>0</v>
      </c>
      <c r="W62" s="9"/>
    </row>
    <row r="63" spans="1:23" x14ac:dyDescent="0.2">
      <c r="A63" s="3" t="s">
        <v>9</v>
      </c>
      <c r="B63" s="4" t="s">
        <v>10</v>
      </c>
      <c r="C63" s="5">
        <v>268711</v>
      </c>
      <c r="D63" s="3" t="s">
        <v>11</v>
      </c>
      <c r="E63" s="6">
        <v>44595.412499999999</v>
      </c>
      <c r="F63" s="6">
        <v>44645.699803240743</v>
      </c>
      <c r="G63" s="7">
        <v>44648.482430555552</v>
      </c>
      <c r="H63" s="7">
        <v>44648</v>
      </c>
      <c r="I63" s="8">
        <v>309000</v>
      </c>
      <c r="J63" s="26" t="e">
        <f>VLOOKUP(C63,[1]Sheet1!A$1:A$821,1,0)</f>
        <v>#N/A</v>
      </c>
      <c r="K63" s="85"/>
      <c r="L63" s="85"/>
      <c r="M63" s="85"/>
      <c r="N63" s="85">
        <f t="shared" si="2"/>
        <v>309000</v>
      </c>
      <c r="O63" s="85"/>
      <c r="P63" s="85"/>
      <c r="Q63" s="85"/>
      <c r="R63" s="85"/>
      <c r="S63" s="9"/>
      <c r="T63" s="9"/>
      <c r="U63" s="9"/>
      <c r="V63" s="84">
        <f t="shared" si="1"/>
        <v>0</v>
      </c>
      <c r="W63" s="9"/>
    </row>
    <row r="64" spans="1:23" x14ac:dyDescent="0.2">
      <c r="A64" s="3" t="s">
        <v>9</v>
      </c>
      <c r="B64" s="4" t="s">
        <v>10</v>
      </c>
      <c r="C64" s="5">
        <v>268847</v>
      </c>
      <c r="D64" s="3" t="s">
        <v>11</v>
      </c>
      <c r="E64" s="6">
        <v>44597.473611111112</v>
      </c>
      <c r="F64" s="6">
        <v>44645.699803240743</v>
      </c>
      <c r="G64" s="7">
        <v>44648.482430555552</v>
      </c>
      <c r="H64" s="7">
        <v>44648</v>
      </c>
      <c r="I64" s="8">
        <v>68100</v>
      </c>
      <c r="J64" s="26" t="e">
        <f>VLOOKUP(C64,[1]Sheet1!A$1:A$821,1,0)</f>
        <v>#N/A</v>
      </c>
      <c r="K64" s="85"/>
      <c r="L64" s="85">
        <f>I64</f>
        <v>68100</v>
      </c>
      <c r="M64" s="85"/>
      <c r="N64" s="85"/>
      <c r="O64" s="85"/>
      <c r="P64" s="85"/>
      <c r="Q64" s="85"/>
      <c r="R64" s="85"/>
      <c r="S64" s="9" t="str">
        <f>VLOOKUP(C64,DEVOLUCIONES!$A$1:$B$43,2,0)</f>
        <v>DF-23765433793740</v>
      </c>
      <c r="T64" s="9"/>
      <c r="U64" s="9" t="str">
        <f>VLOOKUP(C64,DEVOLUCIONES!$A$1:$H$43,8,0)</f>
        <v xml:space="preserve">Se hace devolución de la cuenta de la atención al paciente NISPERUZA ESTRADA CLAUDIA SOFIA quien tuvo una atención en esta IPS el día 03022022 este servicio no cuenta con autorización en dynamicoos por lo cual no se reconoce la atención Se anexa el codigo de atencion de urgencias 19652821 el cual no pertenece al usuario al cual se le prestaron los servicios 	</v>
      </c>
      <c r="V64" s="84">
        <f t="shared" si="1"/>
        <v>0</v>
      </c>
      <c r="W64" s="9"/>
    </row>
    <row r="65" spans="1:23" x14ac:dyDescent="0.2">
      <c r="A65" s="3" t="s">
        <v>9</v>
      </c>
      <c r="B65" s="4" t="s">
        <v>10</v>
      </c>
      <c r="C65" s="5">
        <v>268905</v>
      </c>
      <c r="D65" s="3" t="s">
        <v>11</v>
      </c>
      <c r="E65" s="6">
        <v>44599.710416666669</v>
      </c>
      <c r="F65" s="6">
        <v>44645.698993055557</v>
      </c>
      <c r="G65" s="7">
        <v>44648.481944444444</v>
      </c>
      <c r="H65" s="7">
        <v>44648</v>
      </c>
      <c r="I65" s="8">
        <v>384200</v>
      </c>
      <c r="J65" s="26" t="e">
        <f>VLOOKUP(C65,[1]Sheet1!A$1:A$821,1,0)</f>
        <v>#N/A</v>
      </c>
      <c r="K65" s="85"/>
      <c r="L65" s="85"/>
      <c r="M65" s="85"/>
      <c r="N65" s="85">
        <f t="shared" ref="N65:N67" si="3">I65</f>
        <v>384200</v>
      </c>
      <c r="O65" s="85"/>
      <c r="P65" s="85"/>
      <c r="Q65" s="85"/>
      <c r="R65" s="85"/>
      <c r="S65" s="9"/>
      <c r="T65" s="9"/>
      <c r="U65" s="9"/>
      <c r="V65" s="84">
        <f t="shared" si="1"/>
        <v>0</v>
      </c>
      <c r="W65" s="9"/>
    </row>
    <row r="66" spans="1:23" x14ac:dyDescent="0.2">
      <c r="A66" s="3" t="s">
        <v>9</v>
      </c>
      <c r="B66" s="4" t="s">
        <v>10</v>
      </c>
      <c r="C66" s="5">
        <v>268955</v>
      </c>
      <c r="D66" s="3" t="s">
        <v>11</v>
      </c>
      <c r="E66" s="6">
        <v>44600.671527777777</v>
      </c>
      <c r="F66" s="6">
        <v>44645.699803240743</v>
      </c>
      <c r="G66" s="7">
        <v>44648.482430555552</v>
      </c>
      <c r="H66" s="7">
        <v>44648</v>
      </c>
      <c r="I66" s="8">
        <v>319800</v>
      </c>
      <c r="J66" s="26" t="e">
        <f>VLOOKUP(C66,[1]Sheet1!A$1:A$821,1,0)</f>
        <v>#N/A</v>
      </c>
      <c r="K66" s="85"/>
      <c r="L66" s="85"/>
      <c r="M66" s="85"/>
      <c r="N66" s="85">
        <f t="shared" si="3"/>
        <v>319800</v>
      </c>
      <c r="O66" s="85"/>
      <c r="P66" s="85"/>
      <c r="Q66" s="85"/>
      <c r="R66" s="85"/>
      <c r="S66" s="9"/>
      <c r="T66" s="9"/>
      <c r="U66" s="9"/>
      <c r="V66" s="84">
        <f t="shared" si="1"/>
        <v>0</v>
      </c>
      <c r="W66" s="9"/>
    </row>
    <row r="67" spans="1:23" x14ac:dyDescent="0.2">
      <c r="A67" s="3" t="s">
        <v>9</v>
      </c>
      <c r="B67" s="4" t="s">
        <v>10</v>
      </c>
      <c r="C67" s="5">
        <v>269119</v>
      </c>
      <c r="D67" s="3" t="s">
        <v>11</v>
      </c>
      <c r="E67" s="6">
        <v>44607.298611111109</v>
      </c>
      <c r="F67" s="6">
        <v>44645.699803240743</v>
      </c>
      <c r="G67" s="7">
        <v>44648.482430555552</v>
      </c>
      <c r="H67" s="7">
        <v>44648</v>
      </c>
      <c r="I67" s="8">
        <v>112399</v>
      </c>
      <c r="J67" s="26" t="e">
        <f>VLOOKUP(C67,[1]Sheet1!A$1:A$821,1,0)</f>
        <v>#N/A</v>
      </c>
      <c r="K67" s="85"/>
      <c r="L67" s="85"/>
      <c r="M67" s="85"/>
      <c r="N67" s="85">
        <f t="shared" si="3"/>
        <v>112399</v>
      </c>
      <c r="O67" s="85"/>
      <c r="P67" s="85"/>
      <c r="Q67" s="85"/>
      <c r="R67" s="85"/>
      <c r="S67" s="9"/>
      <c r="T67" s="9"/>
      <c r="U67" s="9"/>
      <c r="V67" s="84">
        <f t="shared" ref="V67:V71" si="4">I67-SUM(K67:Q67)</f>
        <v>0</v>
      </c>
      <c r="W67" s="9"/>
    </row>
    <row r="68" spans="1:23" x14ac:dyDescent="0.2">
      <c r="A68" s="3" t="s">
        <v>9</v>
      </c>
      <c r="B68" s="4" t="s">
        <v>10</v>
      </c>
      <c r="C68" s="5">
        <v>269138</v>
      </c>
      <c r="D68" s="3" t="s">
        <v>11</v>
      </c>
      <c r="E68" s="6">
        <v>44607.466666666667</v>
      </c>
      <c r="F68" s="6">
        <v>44645.699803240743</v>
      </c>
      <c r="G68" s="7">
        <v>44648.482430555552</v>
      </c>
      <c r="H68" s="7">
        <v>44648</v>
      </c>
      <c r="I68" s="8">
        <v>71400</v>
      </c>
      <c r="J68" s="26" t="e">
        <f>VLOOKUP(C68,[1]Sheet1!A$1:A$821,1,0)</f>
        <v>#N/A</v>
      </c>
      <c r="K68" s="85"/>
      <c r="L68" s="85">
        <f>I68</f>
        <v>71400</v>
      </c>
      <c r="M68" s="85"/>
      <c r="N68" s="85"/>
      <c r="O68" s="85"/>
      <c r="P68" s="85"/>
      <c r="Q68" s="85"/>
      <c r="R68" s="85"/>
      <c r="S68" s="9" t="str">
        <f>VLOOKUP(C68,DEVOLUCIONES!$A$1:$B$43,2,0)</f>
        <v>DF-547654339931262</v>
      </c>
      <c r="T68" s="9"/>
      <c r="U68" s="9" t="str">
        <f>VLOOKUP(C68,DEVOLUCIONES!$A$1:$H$43,8,0)</f>
        <v>Se realiza devolución de factura según revisión el ussuario se encuentra inactivo en la base de datos de coosalud para la fecha de la prestación del servicio Por lo anterior no es posible continuar con el proceso de auditoria</v>
      </c>
      <c r="V68" s="84">
        <f t="shared" si="4"/>
        <v>0</v>
      </c>
      <c r="W68" s="9"/>
    </row>
    <row r="69" spans="1:23" x14ac:dyDescent="0.2">
      <c r="A69" s="3" t="s">
        <v>9</v>
      </c>
      <c r="B69" s="4" t="s">
        <v>10</v>
      </c>
      <c r="C69" s="5">
        <v>269305</v>
      </c>
      <c r="D69" s="3" t="s">
        <v>11</v>
      </c>
      <c r="E69" s="6">
        <v>44612.440972222219</v>
      </c>
      <c r="F69" s="6">
        <v>44645.699803240743</v>
      </c>
      <c r="G69" s="7">
        <v>44648.482442129629</v>
      </c>
      <c r="H69" s="7">
        <v>44648</v>
      </c>
      <c r="I69" s="8">
        <v>290399</v>
      </c>
      <c r="J69" s="26" t="e">
        <f>VLOOKUP(C69,[1]Sheet1!A$1:A$821,1,0)</f>
        <v>#N/A</v>
      </c>
      <c r="K69" s="85"/>
      <c r="L69" s="85"/>
      <c r="M69" s="85"/>
      <c r="N69" s="85">
        <f t="shared" ref="N69:N71" si="5">I69</f>
        <v>290399</v>
      </c>
      <c r="O69" s="85"/>
      <c r="P69" s="85"/>
      <c r="Q69" s="85"/>
      <c r="R69" s="85"/>
      <c r="S69" s="9"/>
      <c r="T69" s="9"/>
      <c r="U69" s="9"/>
      <c r="V69" s="84">
        <f t="shared" si="4"/>
        <v>0</v>
      </c>
      <c r="W69" s="9"/>
    </row>
    <row r="70" spans="1:23" x14ac:dyDescent="0.2">
      <c r="A70" s="3" t="s">
        <v>9</v>
      </c>
      <c r="B70" s="4" t="s">
        <v>10</v>
      </c>
      <c r="C70" s="5">
        <v>269490</v>
      </c>
      <c r="D70" s="3" t="s">
        <v>11</v>
      </c>
      <c r="E70" s="6">
        <v>44617.661805555559</v>
      </c>
      <c r="F70" s="6">
        <v>44645.699803240743</v>
      </c>
      <c r="G70" s="7">
        <v>44648.482442129629</v>
      </c>
      <c r="H70" s="7">
        <v>44648</v>
      </c>
      <c r="I70" s="8">
        <v>65700</v>
      </c>
      <c r="J70" s="26" t="e">
        <f>VLOOKUP(C70,[1]Sheet1!A$1:A$821,1,0)</f>
        <v>#N/A</v>
      </c>
      <c r="K70" s="85"/>
      <c r="L70" s="85"/>
      <c r="M70" s="85"/>
      <c r="N70" s="85">
        <f t="shared" si="5"/>
        <v>65700</v>
      </c>
      <c r="O70" s="85"/>
      <c r="P70" s="85"/>
      <c r="Q70" s="85"/>
      <c r="R70" s="85"/>
      <c r="S70" s="9"/>
      <c r="T70" s="9"/>
      <c r="U70" s="9"/>
      <c r="V70" s="84">
        <f t="shared" si="4"/>
        <v>0</v>
      </c>
      <c r="W70" s="9"/>
    </row>
    <row r="71" spans="1:23" x14ac:dyDescent="0.2">
      <c r="A71" s="3" t="s">
        <v>9</v>
      </c>
      <c r="B71" s="4" t="s">
        <v>10</v>
      </c>
      <c r="C71" s="5">
        <v>269604</v>
      </c>
      <c r="D71" s="3" t="s">
        <v>11</v>
      </c>
      <c r="E71" s="6">
        <v>44620.529861111114</v>
      </c>
      <c r="F71" s="6">
        <v>44645.699803240743</v>
      </c>
      <c r="G71" s="7">
        <v>44648.482442129629</v>
      </c>
      <c r="H71" s="7">
        <v>44648</v>
      </c>
      <c r="I71" s="8">
        <v>228500</v>
      </c>
      <c r="J71" s="26" t="e">
        <f>VLOOKUP(C71,[1]Sheet1!A$1:A$821,1,0)</f>
        <v>#N/A</v>
      </c>
      <c r="K71" s="85"/>
      <c r="L71" s="85"/>
      <c r="M71" s="85"/>
      <c r="N71" s="85">
        <f t="shared" si="5"/>
        <v>228500</v>
      </c>
      <c r="O71" s="85"/>
      <c r="P71" s="85"/>
      <c r="Q71" s="85"/>
      <c r="R71" s="85"/>
      <c r="S71" s="9"/>
      <c r="T71" s="9"/>
      <c r="U71" s="9"/>
      <c r="V71" s="84">
        <f t="shared" si="4"/>
        <v>0</v>
      </c>
      <c r="W71" s="9"/>
    </row>
    <row r="72" spans="1:23" x14ac:dyDescent="0.2">
      <c r="A72" s="9"/>
      <c r="B72" s="9"/>
      <c r="C72" s="9"/>
      <c r="D72" s="9"/>
      <c r="E72" s="9"/>
      <c r="F72" s="9"/>
      <c r="G72" s="9"/>
      <c r="H72" s="10" t="s">
        <v>12</v>
      </c>
      <c r="I72" s="11">
        <f>SUM(I2:I71)</f>
        <v>9431986</v>
      </c>
      <c r="J72" s="11"/>
      <c r="K72" s="85">
        <f>SUM(K2:K71)</f>
        <v>1084364</v>
      </c>
      <c r="L72" s="85">
        <f>SUM(L2:L71)</f>
        <v>1263344</v>
      </c>
      <c r="M72" s="85">
        <f>SUM(M2:M71)</f>
        <v>0</v>
      </c>
      <c r="N72" s="85">
        <f>SUM(N2:N71)</f>
        <v>1897598</v>
      </c>
      <c r="O72" s="85">
        <f>SUM(O2:O71)</f>
        <v>0</v>
      </c>
      <c r="P72" s="85">
        <f>SUM(P2:P71)</f>
        <v>752699</v>
      </c>
      <c r="Q72" s="85">
        <f>SUM(Q2:Q71)</f>
        <v>4729972</v>
      </c>
      <c r="R72" s="85">
        <f>SUM(R2:R71)</f>
        <v>0</v>
      </c>
      <c r="S72" s="9"/>
      <c r="T72" s="9"/>
      <c r="U72" s="9"/>
      <c r="V72" s="85">
        <f>SUM(V2:V71)</f>
        <v>-295991</v>
      </c>
      <c r="W72" s="9"/>
    </row>
  </sheetData>
  <pageMargins left="0.24788568095654712" right="0.24788568095654712" top="0.66519462844922161" bottom="0.24788568095654712" header="1.1126239318905074E-308" footer="0.24788568095654712"/>
  <pageSetup paperSize="5" orientation="landscape" blackAndWhite="1" errors="NA"/>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A004-AAD2-4455-A4A5-539D51E723AE}">
  <dimension ref="A1:H27"/>
  <sheetViews>
    <sheetView workbookViewId="0">
      <selection activeCell="K12" sqref="K12"/>
    </sheetView>
  </sheetViews>
  <sheetFormatPr baseColWidth="10" defaultRowHeight="12.75" x14ac:dyDescent="0.2"/>
  <cols>
    <col min="1" max="2" width="11.42578125" style="21"/>
    <col min="3" max="3" width="58.42578125" style="21" bestFit="1" customWidth="1"/>
    <col min="4" max="16384" width="11.42578125" style="21"/>
  </cols>
  <sheetData>
    <row r="1" spans="1:8" ht="15.75" x14ac:dyDescent="0.25">
      <c r="A1" s="27"/>
      <c r="B1" s="28" t="s">
        <v>134</v>
      </c>
      <c r="C1" s="29" t="s">
        <v>156</v>
      </c>
      <c r="D1" s="29"/>
      <c r="E1" s="29"/>
      <c r="F1" s="29"/>
      <c r="G1" s="29"/>
      <c r="H1" s="30"/>
    </row>
    <row r="2" spans="1:8" x14ac:dyDescent="0.2">
      <c r="A2" s="27"/>
      <c r="B2" s="31"/>
      <c r="C2" s="31"/>
      <c r="D2" s="31"/>
      <c r="E2" s="31"/>
      <c r="F2" s="31"/>
      <c r="G2" s="31"/>
      <c r="H2" s="32"/>
    </row>
    <row r="3" spans="1:8" ht="15" x14ac:dyDescent="0.2">
      <c r="A3" s="33"/>
      <c r="B3" s="79" t="s">
        <v>135</v>
      </c>
      <c r="C3" s="79"/>
      <c r="D3" s="34"/>
      <c r="E3" s="34"/>
      <c r="F3" s="34"/>
      <c r="G3" s="34"/>
      <c r="H3" s="35">
        <v>900226715</v>
      </c>
    </row>
    <row r="4" spans="1:8" ht="15" x14ac:dyDescent="0.2">
      <c r="A4" s="33"/>
      <c r="B4" s="36"/>
      <c r="C4" s="36"/>
      <c r="D4" s="36"/>
      <c r="E4" s="36"/>
      <c r="F4" s="36"/>
      <c r="G4" s="36"/>
      <c r="H4" s="37"/>
    </row>
    <row r="5" spans="1:8" ht="15.75" x14ac:dyDescent="0.2">
      <c r="A5" s="33"/>
      <c r="B5" s="38" t="s">
        <v>136</v>
      </c>
      <c r="C5" s="39"/>
      <c r="D5" s="40">
        <v>2017</v>
      </c>
      <c r="E5" s="41">
        <v>2020</v>
      </c>
      <c r="F5" s="41">
        <v>2021</v>
      </c>
      <c r="G5" s="41">
        <v>2022</v>
      </c>
      <c r="H5" s="42" t="s">
        <v>12</v>
      </c>
    </row>
    <row r="6" spans="1:8" x14ac:dyDescent="0.2">
      <c r="A6" s="27"/>
      <c r="B6" s="31"/>
      <c r="C6" s="43"/>
      <c r="D6" s="43"/>
      <c r="E6" s="44"/>
      <c r="F6" s="44"/>
      <c r="G6" s="44"/>
      <c r="H6" s="45"/>
    </row>
    <row r="7" spans="1:8" ht="15.75" x14ac:dyDescent="0.25">
      <c r="A7" s="27" t="s">
        <v>137</v>
      </c>
      <c r="B7" s="80" t="s">
        <v>138</v>
      </c>
      <c r="C7" s="81"/>
      <c r="D7" s="46">
        <v>23726</v>
      </c>
      <c r="E7" s="46">
        <v>106352</v>
      </c>
      <c r="F7" s="46">
        <v>6734810</v>
      </c>
      <c r="G7" s="46">
        <v>2567098</v>
      </c>
      <c r="H7" s="47">
        <f>+D7+E7+F7+G7</f>
        <v>9431986</v>
      </c>
    </row>
    <row r="8" spans="1:8" ht="15.75" x14ac:dyDescent="0.25">
      <c r="A8" s="27"/>
      <c r="B8" s="31"/>
      <c r="C8" s="43"/>
      <c r="D8" s="48"/>
      <c r="E8" s="49"/>
      <c r="F8" s="49"/>
      <c r="G8" s="49"/>
      <c r="H8" s="49"/>
    </row>
    <row r="9" spans="1:8" x14ac:dyDescent="0.2">
      <c r="A9" s="27" t="s">
        <v>139</v>
      </c>
      <c r="B9" s="75" t="s">
        <v>140</v>
      </c>
      <c r="C9" s="76"/>
      <c r="D9" s="50">
        <v>23726</v>
      </c>
      <c r="E9" s="51"/>
      <c r="F9" s="51">
        <v>1100118</v>
      </c>
      <c r="G9" s="51">
        <v>139500</v>
      </c>
      <c r="H9" s="51">
        <f>+D9+E9+F9+G9</f>
        <v>1263344</v>
      </c>
    </row>
    <row r="10" spans="1:8" x14ac:dyDescent="0.2">
      <c r="A10" s="27" t="s">
        <v>139</v>
      </c>
      <c r="B10" s="77" t="s">
        <v>141</v>
      </c>
      <c r="C10" s="78"/>
      <c r="D10" s="52"/>
      <c r="E10" s="45"/>
      <c r="F10" s="45"/>
      <c r="G10" s="45">
        <v>1897598</v>
      </c>
      <c r="H10" s="45">
        <f>+G10</f>
        <v>1897598</v>
      </c>
    </row>
    <row r="11" spans="1:8" x14ac:dyDescent="0.2">
      <c r="A11" s="27" t="s">
        <v>139</v>
      </c>
      <c r="B11" s="75" t="s">
        <v>142</v>
      </c>
      <c r="C11" s="76"/>
      <c r="D11" s="50"/>
      <c r="E11" s="51"/>
      <c r="F11" s="51">
        <v>752699</v>
      </c>
      <c r="G11" s="51"/>
      <c r="H11" s="51">
        <f>+F11</f>
        <v>752699</v>
      </c>
    </row>
    <row r="12" spans="1:8" x14ac:dyDescent="0.2">
      <c r="A12" s="27" t="s">
        <v>139</v>
      </c>
      <c r="B12" s="77" t="s">
        <v>143</v>
      </c>
      <c r="C12" s="78"/>
      <c r="D12" s="52"/>
      <c r="E12" s="45"/>
      <c r="F12" s="45"/>
      <c r="G12" s="45"/>
      <c r="H12" s="45">
        <v>0</v>
      </c>
    </row>
    <row r="13" spans="1:8" x14ac:dyDescent="0.2">
      <c r="A13" s="27" t="s">
        <v>139</v>
      </c>
      <c r="B13" s="75" t="s">
        <v>144</v>
      </c>
      <c r="C13" s="76"/>
      <c r="D13" s="50"/>
      <c r="E13" s="51"/>
      <c r="F13" s="51"/>
      <c r="G13" s="51"/>
      <c r="H13" s="51"/>
    </row>
    <row r="14" spans="1:8" x14ac:dyDescent="0.2">
      <c r="A14" s="27" t="s">
        <v>139</v>
      </c>
      <c r="B14" s="77" t="s">
        <v>145</v>
      </c>
      <c r="C14" s="78"/>
      <c r="D14" s="52"/>
      <c r="E14" s="45">
        <v>136705</v>
      </c>
      <c r="F14" s="45">
        <v>4593267</v>
      </c>
      <c r="G14" s="45"/>
      <c r="H14" s="45">
        <f>+E14+F14</f>
        <v>4729972</v>
      </c>
    </row>
    <row r="15" spans="1:8" x14ac:dyDescent="0.2">
      <c r="A15" s="27" t="s">
        <v>139</v>
      </c>
      <c r="B15" s="75" t="s">
        <v>146</v>
      </c>
      <c r="C15" s="76"/>
      <c r="D15" s="50"/>
      <c r="E15" s="51">
        <v>-30353</v>
      </c>
      <c r="F15" s="51">
        <v>-265638</v>
      </c>
      <c r="G15" s="51"/>
      <c r="H15" s="51"/>
    </row>
    <row r="16" spans="1:8" x14ac:dyDescent="0.2">
      <c r="A16" s="27"/>
      <c r="B16" s="31"/>
      <c r="C16" s="43"/>
      <c r="D16" s="52"/>
      <c r="E16" s="45"/>
      <c r="F16" s="45"/>
      <c r="G16" s="45"/>
      <c r="H16" s="45"/>
    </row>
    <row r="17" spans="1:8" ht="15" x14ac:dyDescent="0.25">
      <c r="A17" s="27" t="s">
        <v>137</v>
      </c>
      <c r="B17" s="53" t="s">
        <v>147</v>
      </c>
      <c r="C17" s="54"/>
      <c r="D17" s="55">
        <f>D7-SUM(D9:D15)</f>
        <v>0</v>
      </c>
      <c r="E17" s="55">
        <f>E7-SUM(E9:E15)</f>
        <v>0</v>
      </c>
      <c r="F17" s="55">
        <f>F7-SUM(F9:F15)</f>
        <v>554364</v>
      </c>
      <c r="G17" s="55"/>
      <c r="H17" s="55">
        <f>H7-SUM(H9:H15)</f>
        <v>788373</v>
      </c>
    </row>
    <row r="18" spans="1:8" ht="15" x14ac:dyDescent="0.25">
      <c r="A18" s="27" t="s">
        <v>139</v>
      </c>
      <c r="B18" s="31" t="s">
        <v>148</v>
      </c>
      <c r="C18" s="43"/>
      <c r="D18" s="52"/>
      <c r="E18" s="45"/>
      <c r="F18" s="45"/>
      <c r="G18" s="45"/>
      <c r="H18" s="56"/>
    </row>
    <row r="19" spans="1:8" ht="15" x14ac:dyDescent="0.25">
      <c r="A19" s="27" t="s">
        <v>139</v>
      </c>
      <c r="B19" s="31" t="s">
        <v>148</v>
      </c>
      <c r="C19" s="43"/>
      <c r="D19" s="52"/>
      <c r="E19" s="45"/>
      <c r="F19" s="45"/>
      <c r="G19" s="45"/>
      <c r="H19" s="57"/>
    </row>
    <row r="20" spans="1:8" ht="15" x14ac:dyDescent="0.25">
      <c r="A20" s="58" t="s">
        <v>139</v>
      </c>
      <c r="B20" s="59" t="s">
        <v>149</v>
      </c>
      <c r="C20" s="43"/>
      <c r="D20" s="52"/>
      <c r="E20" s="45"/>
      <c r="F20" s="45"/>
      <c r="G20" s="45"/>
      <c r="H20" s="57"/>
    </row>
    <row r="21" spans="1:8" ht="15" x14ac:dyDescent="0.25">
      <c r="A21" s="27" t="s">
        <v>137</v>
      </c>
      <c r="B21" s="60" t="s">
        <v>150</v>
      </c>
      <c r="C21" s="61"/>
      <c r="D21" s="62">
        <f>D17-D18-D19</f>
        <v>0</v>
      </c>
      <c r="E21" s="63">
        <f t="shared" ref="E21:F21" si="0">E17-E18-E19</f>
        <v>0</v>
      </c>
      <c r="F21" s="63">
        <f t="shared" si="0"/>
        <v>554364</v>
      </c>
      <c r="G21" s="62"/>
      <c r="H21" s="62">
        <f>H17-H18-H19-H20</f>
        <v>788373</v>
      </c>
    </row>
    <row r="22" spans="1:8" ht="15" x14ac:dyDescent="0.25">
      <c r="A22" s="27"/>
      <c r="B22" s="31"/>
      <c r="C22" s="43"/>
      <c r="D22" s="64"/>
      <c r="E22" s="57"/>
      <c r="F22" s="57"/>
      <c r="G22" s="57"/>
      <c r="H22" s="45"/>
    </row>
    <row r="23" spans="1:8" ht="15" x14ac:dyDescent="0.25">
      <c r="A23" s="27" t="s">
        <v>139</v>
      </c>
      <c r="B23" s="77" t="s">
        <v>151</v>
      </c>
      <c r="C23" s="78"/>
      <c r="D23" s="65"/>
      <c r="E23" s="66"/>
      <c r="F23" s="66"/>
      <c r="G23" s="66"/>
      <c r="H23" s="66">
        <f>'PAGOS X LEGA'!F6</f>
        <v>4408211</v>
      </c>
    </row>
    <row r="24" spans="1:8" ht="15.75" x14ac:dyDescent="0.25">
      <c r="A24" s="27"/>
      <c r="B24" s="31"/>
      <c r="C24" s="43"/>
      <c r="D24" s="48"/>
      <c r="E24" s="49"/>
      <c r="F24" s="49"/>
      <c r="G24" s="49"/>
      <c r="H24" s="49"/>
    </row>
    <row r="25" spans="1:8" ht="15.75" x14ac:dyDescent="0.25">
      <c r="A25" s="67" t="s">
        <v>137</v>
      </c>
      <c r="B25" s="68" t="s">
        <v>152</v>
      </c>
      <c r="C25" s="68" t="s">
        <v>155</v>
      </c>
      <c r="D25" s="69">
        <f t="shared" ref="D25" si="1">D21-D23</f>
        <v>0</v>
      </c>
      <c r="E25" s="70">
        <f>E21-E23</f>
        <v>0</v>
      </c>
      <c r="F25" s="70"/>
      <c r="G25" s="70"/>
      <c r="H25" s="70">
        <f>H21-H23</f>
        <v>-3619838</v>
      </c>
    </row>
    <row r="26" spans="1:8" ht="15" x14ac:dyDescent="0.25">
      <c r="A26" s="71"/>
      <c r="B26" s="53" t="s">
        <v>153</v>
      </c>
      <c r="C26" s="72" t="s">
        <v>154</v>
      </c>
      <c r="D26" s="72"/>
      <c r="E26" s="72"/>
      <c r="F26" s="72"/>
      <c r="G26" s="72"/>
      <c r="H26" s="72"/>
    </row>
    <row r="27" spans="1:8" x14ac:dyDescent="0.2">
      <c r="A27" s="73"/>
      <c r="B27" s="74"/>
      <c r="C27" s="74"/>
      <c r="D27" s="74"/>
      <c r="E27" s="74"/>
      <c r="F27" s="74"/>
      <c r="G27" s="74"/>
      <c r="H27" s="74"/>
    </row>
  </sheetData>
  <mergeCells count="10">
    <mergeCell ref="B13:C13"/>
    <mergeCell ref="B14:C14"/>
    <mergeCell ref="B15:C15"/>
    <mergeCell ref="B23:C23"/>
    <mergeCell ref="B3:C3"/>
    <mergeCell ref="B7:C7"/>
    <mergeCell ref="B9:C9"/>
    <mergeCell ref="B10:C10"/>
    <mergeCell ref="B11:C11"/>
    <mergeCell ref="B12:C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165DA-DE0B-4FCC-ADE9-13F002BF5C86}">
  <dimension ref="A1:AJ43"/>
  <sheetViews>
    <sheetView workbookViewId="0">
      <selection activeCell="E8" sqref="E8"/>
    </sheetView>
  </sheetViews>
  <sheetFormatPr baseColWidth="10" defaultRowHeight="12.75" x14ac:dyDescent="0.2"/>
  <cols>
    <col min="1" max="1" width="11.42578125" style="83"/>
  </cols>
  <sheetData>
    <row r="1" spans="1:36" x14ac:dyDescent="0.2">
      <c r="A1" s="82" t="s">
        <v>380</v>
      </c>
      <c r="B1" s="21" t="s">
        <v>157</v>
      </c>
      <c r="C1" s="21" t="s">
        <v>158</v>
      </c>
      <c r="D1" s="21" t="s">
        <v>159</v>
      </c>
      <c r="E1" s="21" t="s">
        <v>160</v>
      </c>
      <c r="F1" s="21" t="s">
        <v>161</v>
      </c>
      <c r="G1" s="21" t="s">
        <v>162</v>
      </c>
      <c r="H1" s="21" t="s">
        <v>163</v>
      </c>
      <c r="I1" s="21" t="s">
        <v>164</v>
      </c>
      <c r="J1" s="21" t="s">
        <v>165</v>
      </c>
      <c r="K1" s="21" t="s">
        <v>166</v>
      </c>
      <c r="L1" s="21" t="s">
        <v>167</v>
      </c>
      <c r="M1" s="21" t="s">
        <v>168</v>
      </c>
      <c r="N1" s="21" t="s">
        <v>169</v>
      </c>
      <c r="O1" s="21" t="s">
        <v>170</v>
      </c>
      <c r="P1" s="21" t="s">
        <v>171</v>
      </c>
      <c r="Q1" s="21" t="s">
        <v>172</v>
      </c>
      <c r="R1" s="21" t="s">
        <v>173</v>
      </c>
      <c r="S1" s="21" t="s">
        <v>174</v>
      </c>
      <c r="T1" s="21" t="s">
        <v>175</v>
      </c>
      <c r="U1" s="21" t="s">
        <v>176</v>
      </c>
      <c r="V1" s="21"/>
      <c r="W1" s="21"/>
      <c r="X1" s="21"/>
      <c r="Y1" s="21"/>
      <c r="Z1" s="21"/>
      <c r="AA1" s="21"/>
      <c r="AB1" s="21"/>
      <c r="AC1" s="21"/>
      <c r="AD1" s="21"/>
      <c r="AE1" s="21"/>
      <c r="AF1" s="21"/>
      <c r="AG1" s="21"/>
      <c r="AH1" s="21"/>
      <c r="AI1" s="21"/>
      <c r="AJ1" s="21"/>
    </row>
    <row r="2" spans="1:36" x14ac:dyDescent="0.2">
      <c r="A2" s="82">
        <v>242186</v>
      </c>
      <c r="B2" s="21" t="s">
        <v>177</v>
      </c>
      <c r="C2" s="21" t="s">
        <v>178</v>
      </c>
      <c r="D2" s="21" t="s">
        <v>179</v>
      </c>
      <c r="E2" s="21" t="s">
        <v>180</v>
      </c>
      <c r="F2" s="21" t="s">
        <v>130</v>
      </c>
      <c r="G2" s="21" t="s">
        <v>181</v>
      </c>
      <c r="H2" s="21" t="s">
        <v>182</v>
      </c>
      <c r="I2" s="21" t="s">
        <v>183</v>
      </c>
      <c r="J2" s="21" t="s">
        <v>184</v>
      </c>
      <c r="K2" s="21" t="s">
        <v>121</v>
      </c>
      <c r="L2" s="21" t="s">
        <v>185</v>
      </c>
      <c r="M2" s="21" t="s">
        <v>186</v>
      </c>
      <c r="N2" s="21" t="s">
        <v>187</v>
      </c>
      <c r="O2" s="21" t="s">
        <v>188</v>
      </c>
      <c r="P2" s="21" t="s">
        <v>189</v>
      </c>
      <c r="Q2" s="21" t="s">
        <v>188</v>
      </c>
      <c r="R2" s="21" t="s">
        <v>190</v>
      </c>
      <c r="S2" s="21" t="s">
        <v>191</v>
      </c>
      <c r="T2" s="21" t="s">
        <v>183</v>
      </c>
      <c r="U2" s="21" t="s">
        <v>183</v>
      </c>
      <c r="V2" s="21"/>
      <c r="W2" s="21"/>
      <c r="X2" s="21"/>
      <c r="Y2" s="21"/>
      <c r="Z2" s="21"/>
      <c r="AA2" s="21"/>
      <c r="AB2" s="21"/>
      <c r="AC2" s="21"/>
      <c r="AD2" s="21"/>
      <c r="AE2" s="21"/>
      <c r="AF2" s="21"/>
      <c r="AG2" s="21"/>
      <c r="AH2" s="21"/>
      <c r="AI2" s="21"/>
      <c r="AJ2" s="21"/>
    </row>
    <row r="3" spans="1:36" x14ac:dyDescent="0.2">
      <c r="A3" s="82">
        <v>236633</v>
      </c>
      <c r="B3" s="21" t="s">
        <v>192</v>
      </c>
      <c r="C3" s="21" t="s">
        <v>178</v>
      </c>
      <c r="D3" s="21" t="s">
        <v>179</v>
      </c>
      <c r="E3" s="21" t="s">
        <v>180</v>
      </c>
      <c r="F3" s="21" t="s">
        <v>130</v>
      </c>
      <c r="G3" s="21" t="s">
        <v>181</v>
      </c>
      <c r="H3" s="21" t="s">
        <v>193</v>
      </c>
      <c r="I3" s="21" t="s">
        <v>183</v>
      </c>
      <c r="J3" s="21" t="s">
        <v>194</v>
      </c>
      <c r="K3" s="21" t="s">
        <v>130</v>
      </c>
      <c r="L3" s="21" t="s">
        <v>185</v>
      </c>
      <c r="M3" s="21" t="s">
        <v>186</v>
      </c>
      <c r="N3" s="21" t="s">
        <v>195</v>
      </c>
      <c r="O3" s="21" t="s">
        <v>196</v>
      </c>
      <c r="P3" s="21" t="s">
        <v>189</v>
      </c>
      <c r="Q3" s="21" t="s">
        <v>196</v>
      </c>
      <c r="R3" s="21" t="s">
        <v>190</v>
      </c>
      <c r="S3" s="21" t="s">
        <v>191</v>
      </c>
      <c r="T3" s="21" t="s">
        <v>183</v>
      </c>
      <c r="U3" s="21" t="s">
        <v>183</v>
      </c>
      <c r="V3" s="21"/>
      <c r="W3" s="21"/>
      <c r="X3" s="21"/>
      <c r="Y3" s="21"/>
      <c r="Z3" s="21"/>
      <c r="AA3" s="21"/>
      <c r="AB3" s="21"/>
      <c r="AC3" s="21"/>
      <c r="AD3" s="21"/>
      <c r="AE3" s="21"/>
      <c r="AF3" s="21"/>
      <c r="AG3" s="21"/>
      <c r="AH3" s="21"/>
      <c r="AI3" s="21"/>
      <c r="AJ3" s="21"/>
    </row>
    <row r="4" spans="1:36" x14ac:dyDescent="0.2">
      <c r="A4" s="82">
        <v>236918</v>
      </c>
      <c r="B4" s="21" t="s">
        <v>197</v>
      </c>
      <c r="C4" s="21" t="s">
        <v>178</v>
      </c>
      <c r="D4" s="21" t="s">
        <v>179</v>
      </c>
      <c r="E4" s="21" t="s">
        <v>180</v>
      </c>
      <c r="F4" s="21" t="s">
        <v>130</v>
      </c>
      <c r="G4" s="21" t="s">
        <v>181</v>
      </c>
      <c r="H4" s="21" t="s">
        <v>198</v>
      </c>
      <c r="I4" s="21" t="s">
        <v>183</v>
      </c>
      <c r="J4" s="21" t="s">
        <v>199</v>
      </c>
      <c r="K4" s="21" t="s">
        <v>130</v>
      </c>
      <c r="L4" s="21" t="s">
        <v>185</v>
      </c>
      <c r="M4" s="21" t="s">
        <v>186</v>
      </c>
      <c r="N4" s="21" t="s">
        <v>195</v>
      </c>
      <c r="O4" s="21" t="s">
        <v>196</v>
      </c>
      <c r="P4" s="21" t="s">
        <v>189</v>
      </c>
      <c r="Q4" s="21" t="s">
        <v>196</v>
      </c>
      <c r="R4" s="21" t="s">
        <v>190</v>
      </c>
      <c r="S4" s="21" t="s">
        <v>191</v>
      </c>
      <c r="T4" s="21" t="s">
        <v>183</v>
      </c>
      <c r="U4" s="21" t="s">
        <v>183</v>
      </c>
      <c r="V4" s="21"/>
      <c r="W4" s="21"/>
      <c r="X4" s="21"/>
      <c r="Y4" s="21"/>
      <c r="Z4" s="21"/>
      <c r="AA4" s="21"/>
      <c r="AB4" s="21"/>
      <c r="AC4" s="21"/>
      <c r="AD4" s="21"/>
      <c r="AE4" s="21"/>
      <c r="AF4" s="21"/>
      <c r="AG4" s="21"/>
      <c r="AH4" s="21"/>
      <c r="AI4" s="21"/>
      <c r="AJ4" s="21"/>
    </row>
    <row r="5" spans="1:36" x14ac:dyDescent="0.2">
      <c r="A5" s="82">
        <v>242580</v>
      </c>
      <c r="B5" s="21" t="s">
        <v>200</v>
      </c>
      <c r="C5" s="21" t="s">
        <v>178</v>
      </c>
      <c r="D5" s="21" t="s">
        <v>179</v>
      </c>
      <c r="E5" s="21" t="s">
        <v>180</v>
      </c>
      <c r="F5" s="21" t="s">
        <v>130</v>
      </c>
      <c r="G5" s="21" t="s">
        <v>181</v>
      </c>
      <c r="H5" s="21" t="s">
        <v>201</v>
      </c>
      <c r="I5" s="21" t="s">
        <v>183</v>
      </c>
      <c r="J5" s="21" t="s">
        <v>202</v>
      </c>
      <c r="K5" s="21" t="s">
        <v>130</v>
      </c>
      <c r="L5" s="21" t="s">
        <v>185</v>
      </c>
      <c r="M5" s="21" t="s">
        <v>186</v>
      </c>
      <c r="N5" s="21" t="s">
        <v>195</v>
      </c>
      <c r="O5" s="21" t="s">
        <v>196</v>
      </c>
      <c r="P5" s="21" t="s">
        <v>189</v>
      </c>
      <c r="Q5" s="21" t="s">
        <v>196</v>
      </c>
      <c r="R5" s="21" t="s">
        <v>190</v>
      </c>
      <c r="S5" s="21" t="s">
        <v>191</v>
      </c>
      <c r="T5" s="21" t="s">
        <v>183</v>
      </c>
      <c r="U5" s="21" t="s">
        <v>183</v>
      </c>
      <c r="V5" s="21"/>
      <c r="W5" s="21"/>
      <c r="X5" s="21"/>
      <c r="Y5" s="21"/>
      <c r="Z5" s="21"/>
      <c r="AA5" s="21"/>
      <c r="AB5" s="21"/>
      <c r="AC5" s="21"/>
      <c r="AD5" s="21"/>
      <c r="AE5" s="21"/>
      <c r="AF5" s="21"/>
      <c r="AG5" s="21"/>
      <c r="AH5" s="21"/>
      <c r="AI5" s="21"/>
      <c r="AJ5" s="21"/>
    </row>
    <row r="6" spans="1:36" x14ac:dyDescent="0.2">
      <c r="A6" s="82">
        <v>193796</v>
      </c>
      <c r="B6" s="21" t="s">
        <v>203</v>
      </c>
      <c r="C6" s="21" t="s">
        <v>178</v>
      </c>
      <c r="D6" s="21" t="s">
        <v>179</v>
      </c>
      <c r="E6" s="21" t="s">
        <v>180</v>
      </c>
      <c r="F6" s="21" t="s">
        <v>130</v>
      </c>
      <c r="G6" s="21" t="s">
        <v>181</v>
      </c>
      <c r="H6" s="21" t="s">
        <v>204</v>
      </c>
      <c r="I6" s="21" t="s">
        <v>183</v>
      </c>
      <c r="J6" s="21" t="s">
        <v>205</v>
      </c>
      <c r="K6" s="21" t="s">
        <v>121</v>
      </c>
      <c r="L6" s="21" t="s">
        <v>185</v>
      </c>
      <c r="M6" s="21" t="s">
        <v>186</v>
      </c>
      <c r="N6" s="21" t="s">
        <v>206</v>
      </c>
      <c r="O6" s="21" t="s">
        <v>207</v>
      </c>
      <c r="P6" s="21" t="s">
        <v>207</v>
      </c>
      <c r="Q6" s="21" t="s">
        <v>207</v>
      </c>
      <c r="R6" s="21" t="s">
        <v>190</v>
      </c>
      <c r="S6" s="21" t="s">
        <v>191</v>
      </c>
      <c r="T6" s="21" t="s">
        <v>183</v>
      </c>
      <c r="U6" s="21" t="s">
        <v>183</v>
      </c>
      <c r="V6" s="21"/>
      <c r="W6" s="21"/>
      <c r="X6" s="21"/>
      <c r="Y6" s="21"/>
      <c r="Z6" s="21"/>
      <c r="AA6" s="21"/>
      <c r="AB6" s="21"/>
      <c r="AC6" s="21"/>
      <c r="AD6" s="21"/>
      <c r="AE6" s="21"/>
      <c r="AF6" s="21"/>
      <c r="AG6" s="21"/>
      <c r="AH6" s="21"/>
      <c r="AI6" s="21"/>
      <c r="AJ6" s="21"/>
    </row>
    <row r="7" spans="1:36" x14ac:dyDescent="0.2">
      <c r="A7" s="82">
        <v>236633</v>
      </c>
      <c r="B7" s="21" t="s">
        <v>208</v>
      </c>
      <c r="C7" s="21" t="s">
        <v>178</v>
      </c>
      <c r="D7" s="21" t="s">
        <v>179</v>
      </c>
      <c r="E7" s="21" t="s">
        <v>180</v>
      </c>
      <c r="F7" s="21" t="s">
        <v>130</v>
      </c>
      <c r="G7" s="21" t="s">
        <v>181</v>
      </c>
      <c r="H7" s="21" t="s">
        <v>209</v>
      </c>
      <c r="I7" s="21" t="s">
        <v>210</v>
      </c>
      <c r="J7" s="21" t="s">
        <v>194</v>
      </c>
      <c r="K7" s="21" t="s">
        <v>130</v>
      </c>
      <c r="L7" s="21" t="s">
        <v>185</v>
      </c>
      <c r="M7" s="21" t="s">
        <v>186</v>
      </c>
      <c r="N7" s="21" t="s">
        <v>195</v>
      </c>
      <c r="O7" s="21" t="s">
        <v>211</v>
      </c>
      <c r="P7" s="21" t="s">
        <v>212</v>
      </c>
      <c r="Q7" s="21" t="s">
        <v>211</v>
      </c>
      <c r="R7" s="21" t="s">
        <v>190</v>
      </c>
      <c r="S7" s="21" t="s">
        <v>191</v>
      </c>
      <c r="T7" s="21" t="s">
        <v>183</v>
      </c>
      <c r="U7" s="21" t="s">
        <v>210</v>
      </c>
      <c r="V7" s="21"/>
      <c r="W7" s="21"/>
      <c r="X7" s="21"/>
      <c r="Y7" s="21"/>
      <c r="Z7" s="21"/>
      <c r="AA7" s="21"/>
      <c r="AB7" s="21"/>
      <c r="AC7" s="21"/>
      <c r="AD7" s="21"/>
      <c r="AE7" s="21"/>
      <c r="AF7" s="21"/>
      <c r="AG7" s="21"/>
      <c r="AH7" s="21"/>
      <c r="AI7" s="21"/>
      <c r="AJ7" s="21"/>
    </row>
    <row r="8" spans="1:36" x14ac:dyDescent="0.2">
      <c r="A8" s="82">
        <v>242580</v>
      </c>
      <c r="B8" s="21" t="s">
        <v>213</v>
      </c>
      <c r="C8" s="21" t="s">
        <v>178</v>
      </c>
      <c r="D8" s="21" t="s">
        <v>179</v>
      </c>
      <c r="E8" s="21" t="s">
        <v>180</v>
      </c>
      <c r="F8" s="21" t="s">
        <v>130</v>
      </c>
      <c r="G8" s="21" t="s">
        <v>181</v>
      </c>
      <c r="H8" s="21" t="s">
        <v>214</v>
      </c>
      <c r="I8" s="21" t="s">
        <v>210</v>
      </c>
      <c r="J8" s="21" t="s">
        <v>202</v>
      </c>
      <c r="K8" s="21" t="s">
        <v>130</v>
      </c>
      <c r="L8" s="21" t="s">
        <v>185</v>
      </c>
      <c r="M8" s="21" t="s">
        <v>186</v>
      </c>
      <c r="N8" s="21" t="s">
        <v>195</v>
      </c>
      <c r="O8" s="21" t="s">
        <v>211</v>
      </c>
      <c r="P8" s="21" t="s">
        <v>212</v>
      </c>
      <c r="Q8" s="21" t="s">
        <v>211</v>
      </c>
      <c r="R8" s="21" t="s">
        <v>190</v>
      </c>
      <c r="S8" s="21" t="s">
        <v>191</v>
      </c>
      <c r="T8" s="21" t="s">
        <v>183</v>
      </c>
      <c r="U8" s="21" t="s">
        <v>210</v>
      </c>
      <c r="V8" s="21"/>
      <c r="W8" s="21"/>
      <c r="X8" s="21"/>
      <c r="Y8" s="21"/>
      <c r="Z8" s="21"/>
      <c r="AA8" s="21"/>
      <c r="AB8" s="21"/>
      <c r="AC8" s="21"/>
      <c r="AD8" s="21"/>
      <c r="AE8" s="21"/>
      <c r="AF8" s="21"/>
      <c r="AG8" s="21"/>
      <c r="AH8" s="21"/>
      <c r="AI8" s="21"/>
      <c r="AJ8" s="21"/>
    </row>
    <row r="9" spans="1:36" x14ac:dyDescent="0.2">
      <c r="A9" s="82">
        <v>250063</v>
      </c>
      <c r="B9" s="21" t="s">
        <v>215</v>
      </c>
      <c r="C9" s="21" t="s">
        <v>178</v>
      </c>
      <c r="D9" s="21" t="s">
        <v>179</v>
      </c>
      <c r="E9" s="21" t="s">
        <v>180</v>
      </c>
      <c r="F9" s="21" t="s">
        <v>130</v>
      </c>
      <c r="G9" s="21" t="s">
        <v>181</v>
      </c>
      <c r="H9" s="21" t="s">
        <v>216</v>
      </c>
      <c r="I9" s="21" t="s">
        <v>183</v>
      </c>
      <c r="J9" s="21" t="s">
        <v>217</v>
      </c>
      <c r="K9" s="21" t="s">
        <v>218</v>
      </c>
      <c r="L9" s="21" t="s">
        <v>185</v>
      </c>
      <c r="M9" s="21" t="s">
        <v>186</v>
      </c>
      <c r="N9" s="21" t="s">
        <v>219</v>
      </c>
      <c r="O9" s="21" t="s">
        <v>220</v>
      </c>
      <c r="P9" s="21" t="s">
        <v>221</v>
      </c>
      <c r="Q9" s="21" t="s">
        <v>220</v>
      </c>
      <c r="R9" s="21" t="s">
        <v>190</v>
      </c>
      <c r="S9" s="21" t="s">
        <v>191</v>
      </c>
      <c r="T9" s="21" t="s">
        <v>183</v>
      </c>
      <c r="U9" s="21" t="s">
        <v>183</v>
      </c>
      <c r="V9" s="21"/>
      <c r="W9" s="21"/>
      <c r="X9" s="21"/>
      <c r="Y9" s="21"/>
      <c r="Z9" s="21"/>
      <c r="AA9" s="21"/>
      <c r="AB9" s="21"/>
      <c r="AC9" s="21"/>
      <c r="AD9" s="21"/>
      <c r="AE9" s="21"/>
      <c r="AF9" s="21"/>
      <c r="AG9" s="21"/>
      <c r="AH9" s="21"/>
      <c r="AI9" s="21"/>
      <c r="AJ9" s="21"/>
    </row>
    <row r="10" spans="1:36" x14ac:dyDescent="0.2">
      <c r="A10" s="82">
        <v>236918</v>
      </c>
      <c r="B10" s="21" t="s">
        <v>222</v>
      </c>
      <c r="C10" s="21" t="s">
        <v>178</v>
      </c>
      <c r="D10" s="21" t="s">
        <v>179</v>
      </c>
      <c r="E10" s="21" t="s">
        <v>180</v>
      </c>
      <c r="F10" s="21" t="s">
        <v>130</v>
      </c>
      <c r="G10" s="21" t="s">
        <v>181</v>
      </c>
      <c r="H10" s="21" t="s">
        <v>223</v>
      </c>
      <c r="I10" s="21" t="s">
        <v>210</v>
      </c>
      <c r="J10" s="21" t="s">
        <v>199</v>
      </c>
      <c r="K10" s="21" t="s">
        <v>218</v>
      </c>
      <c r="L10" s="21" t="s">
        <v>185</v>
      </c>
      <c r="M10" s="21" t="s">
        <v>186</v>
      </c>
      <c r="N10" s="21" t="s">
        <v>219</v>
      </c>
      <c r="O10" s="21" t="s">
        <v>224</v>
      </c>
      <c r="P10" s="21" t="s">
        <v>212</v>
      </c>
      <c r="Q10" s="21" t="s">
        <v>224</v>
      </c>
      <c r="R10" s="21" t="s">
        <v>190</v>
      </c>
      <c r="S10" s="21" t="s">
        <v>191</v>
      </c>
      <c r="T10" s="21" t="s">
        <v>183</v>
      </c>
      <c r="U10" s="21" t="s">
        <v>210</v>
      </c>
      <c r="V10" s="21"/>
      <c r="W10" s="21"/>
      <c r="X10" s="21"/>
      <c r="Y10" s="21"/>
      <c r="Z10" s="21"/>
      <c r="AA10" s="21"/>
      <c r="AB10" s="21"/>
      <c r="AC10" s="21"/>
      <c r="AD10" s="21"/>
      <c r="AE10" s="21"/>
      <c r="AF10" s="21"/>
      <c r="AG10" s="21"/>
      <c r="AH10" s="21"/>
      <c r="AI10" s="21"/>
      <c r="AJ10" s="21"/>
    </row>
    <row r="11" spans="1:36" x14ac:dyDescent="0.2">
      <c r="A11" s="82">
        <v>259869</v>
      </c>
      <c r="B11" s="21" t="s">
        <v>225</v>
      </c>
      <c r="C11" s="21" t="s">
        <v>178</v>
      </c>
      <c r="D11" s="21" t="s">
        <v>179</v>
      </c>
      <c r="E11" s="21" t="s">
        <v>180</v>
      </c>
      <c r="F11" s="21" t="s">
        <v>130</v>
      </c>
      <c r="G11" s="21" t="s">
        <v>181</v>
      </c>
      <c r="H11" s="21" t="s">
        <v>226</v>
      </c>
      <c r="I11" s="21" t="s">
        <v>183</v>
      </c>
      <c r="J11" s="21" t="s">
        <v>227</v>
      </c>
      <c r="K11" s="21" t="s">
        <v>228</v>
      </c>
      <c r="L11" s="21" t="s">
        <v>185</v>
      </c>
      <c r="M11" s="21" t="s">
        <v>229</v>
      </c>
      <c r="N11" s="21" t="s">
        <v>230</v>
      </c>
      <c r="O11" s="21" t="s">
        <v>231</v>
      </c>
      <c r="P11" s="21" t="s">
        <v>232</v>
      </c>
      <c r="Q11" s="21" t="s">
        <v>231</v>
      </c>
      <c r="R11" s="21" t="s">
        <v>190</v>
      </c>
      <c r="S11" s="21" t="s">
        <v>191</v>
      </c>
      <c r="T11" s="21" t="s">
        <v>183</v>
      </c>
      <c r="U11" s="21" t="s">
        <v>183</v>
      </c>
      <c r="V11" s="21"/>
      <c r="W11" s="21"/>
      <c r="X11" s="21"/>
      <c r="Y11" s="21"/>
      <c r="Z11" s="21"/>
      <c r="AA11" s="21"/>
      <c r="AB11" s="21"/>
      <c r="AC11" s="21"/>
      <c r="AD11" s="21"/>
      <c r="AE11" s="21"/>
      <c r="AF11" s="21"/>
      <c r="AG11" s="21"/>
      <c r="AH11" s="21"/>
      <c r="AI11" s="21"/>
      <c r="AJ11" s="21"/>
    </row>
    <row r="12" spans="1:36" x14ac:dyDescent="0.2">
      <c r="A12" s="82">
        <v>268847</v>
      </c>
      <c r="B12" s="21" t="s">
        <v>233</v>
      </c>
      <c r="C12" s="21" t="s">
        <v>178</v>
      </c>
      <c r="D12" s="21" t="s">
        <v>179</v>
      </c>
      <c r="E12" s="21" t="s">
        <v>180</v>
      </c>
      <c r="F12" s="21" t="s">
        <v>130</v>
      </c>
      <c r="G12" s="21" t="s">
        <v>181</v>
      </c>
      <c r="H12" s="21" t="s">
        <v>234</v>
      </c>
      <c r="I12" s="21" t="s">
        <v>183</v>
      </c>
      <c r="J12" s="21" t="s">
        <v>235</v>
      </c>
      <c r="K12" s="21" t="s">
        <v>236</v>
      </c>
      <c r="L12" s="21" t="s">
        <v>185</v>
      </c>
      <c r="M12" s="21" t="s">
        <v>237</v>
      </c>
      <c r="N12" s="21" t="s">
        <v>238</v>
      </c>
      <c r="O12" s="21" t="s">
        <v>239</v>
      </c>
      <c r="P12" s="21" t="s">
        <v>240</v>
      </c>
      <c r="Q12" s="21" t="s">
        <v>239</v>
      </c>
      <c r="R12" s="21" t="s">
        <v>241</v>
      </c>
      <c r="S12" s="21" t="s">
        <v>242</v>
      </c>
      <c r="T12" s="21" t="s">
        <v>183</v>
      </c>
      <c r="U12" s="21" t="s">
        <v>183</v>
      </c>
      <c r="V12" s="21"/>
      <c r="W12" s="21"/>
      <c r="X12" s="21"/>
      <c r="Y12" s="21"/>
      <c r="Z12" s="21"/>
      <c r="AA12" s="21"/>
      <c r="AB12" s="21"/>
      <c r="AC12" s="21"/>
      <c r="AD12" s="21"/>
      <c r="AE12" s="21"/>
      <c r="AF12" s="21"/>
      <c r="AG12" s="21"/>
      <c r="AH12" s="21"/>
      <c r="AI12" s="21"/>
      <c r="AJ12" s="21"/>
    </row>
    <row r="13" spans="1:36" x14ac:dyDescent="0.2">
      <c r="A13" s="82">
        <v>250940</v>
      </c>
      <c r="B13" s="21" t="s">
        <v>243</v>
      </c>
      <c r="C13" s="21" t="s">
        <v>178</v>
      </c>
      <c r="D13" s="21" t="s">
        <v>179</v>
      </c>
      <c r="E13" s="21" t="s">
        <v>180</v>
      </c>
      <c r="F13" s="21" t="s">
        <v>130</v>
      </c>
      <c r="G13" s="21" t="s">
        <v>181</v>
      </c>
      <c r="H13" s="21" t="s">
        <v>244</v>
      </c>
      <c r="I13" s="21" t="s">
        <v>183</v>
      </c>
      <c r="J13" s="21" t="s">
        <v>245</v>
      </c>
      <c r="K13" s="21" t="s">
        <v>130</v>
      </c>
      <c r="L13" s="21" t="s">
        <v>185</v>
      </c>
      <c r="M13" s="21" t="s">
        <v>186</v>
      </c>
      <c r="N13" s="21" t="s">
        <v>195</v>
      </c>
      <c r="O13" s="21" t="s">
        <v>246</v>
      </c>
      <c r="P13" s="21" t="s">
        <v>221</v>
      </c>
      <c r="Q13" s="21" t="s">
        <v>246</v>
      </c>
      <c r="R13" s="21" t="s">
        <v>190</v>
      </c>
      <c r="S13" s="21" t="s">
        <v>191</v>
      </c>
      <c r="T13" s="21" t="s">
        <v>183</v>
      </c>
      <c r="U13" s="21" t="s">
        <v>183</v>
      </c>
      <c r="V13" s="21"/>
      <c r="W13" s="21"/>
      <c r="X13" s="21"/>
      <c r="Y13" s="21"/>
      <c r="Z13" s="21"/>
      <c r="AA13" s="21"/>
      <c r="AB13" s="21"/>
      <c r="AC13" s="21"/>
      <c r="AD13" s="21"/>
      <c r="AE13" s="21"/>
      <c r="AF13" s="21"/>
      <c r="AG13" s="21"/>
      <c r="AH13" s="21"/>
      <c r="AI13" s="21"/>
      <c r="AJ13" s="21"/>
    </row>
    <row r="14" spans="1:36" x14ac:dyDescent="0.2">
      <c r="A14" s="82">
        <v>261150</v>
      </c>
      <c r="B14" s="21" t="s">
        <v>247</v>
      </c>
      <c r="C14" s="21" t="s">
        <v>178</v>
      </c>
      <c r="D14" s="21" t="s">
        <v>179</v>
      </c>
      <c r="E14" s="21" t="s">
        <v>180</v>
      </c>
      <c r="F14" s="21" t="s">
        <v>130</v>
      </c>
      <c r="G14" s="21" t="s">
        <v>181</v>
      </c>
      <c r="H14" s="21" t="s">
        <v>248</v>
      </c>
      <c r="I14" s="21" t="s">
        <v>183</v>
      </c>
      <c r="J14" s="21" t="s">
        <v>249</v>
      </c>
      <c r="K14" s="21" t="s">
        <v>250</v>
      </c>
      <c r="L14" s="21" t="s">
        <v>185</v>
      </c>
      <c r="M14" s="21" t="s">
        <v>251</v>
      </c>
      <c r="N14" s="21" t="s">
        <v>252</v>
      </c>
      <c r="O14" s="21" t="s">
        <v>253</v>
      </c>
      <c r="P14" s="21" t="s">
        <v>231</v>
      </c>
      <c r="Q14" s="21" t="s">
        <v>253</v>
      </c>
      <c r="R14" s="21" t="s">
        <v>190</v>
      </c>
      <c r="S14" s="21" t="s">
        <v>191</v>
      </c>
      <c r="T14" s="21" t="s">
        <v>183</v>
      </c>
      <c r="U14" s="21" t="s">
        <v>183</v>
      </c>
      <c r="V14" s="21"/>
      <c r="W14" s="21"/>
      <c r="X14" s="21"/>
      <c r="Y14" s="21"/>
      <c r="Z14" s="21"/>
      <c r="AA14" s="21"/>
      <c r="AB14" s="21"/>
      <c r="AC14" s="21"/>
      <c r="AD14" s="21"/>
      <c r="AE14" s="21"/>
      <c r="AF14" s="21"/>
      <c r="AG14" s="21"/>
      <c r="AH14" s="21"/>
      <c r="AI14" s="21"/>
      <c r="AJ14" s="21"/>
    </row>
    <row r="15" spans="1:36" x14ac:dyDescent="0.2">
      <c r="A15" s="82">
        <v>264830</v>
      </c>
      <c r="B15" s="21" t="s">
        <v>254</v>
      </c>
      <c r="C15" s="21" t="s">
        <v>178</v>
      </c>
      <c r="D15" s="21" t="s">
        <v>179</v>
      </c>
      <c r="E15" s="21" t="s">
        <v>180</v>
      </c>
      <c r="F15" s="21" t="s">
        <v>130</v>
      </c>
      <c r="G15" s="21" t="s">
        <v>181</v>
      </c>
      <c r="H15" s="21" t="s">
        <v>255</v>
      </c>
      <c r="I15" s="21" t="s">
        <v>183</v>
      </c>
      <c r="J15" s="21" t="s">
        <v>256</v>
      </c>
      <c r="K15" s="21" t="s">
        <v>250</v>
      </c>
      <c r="L15" s="21" t="s">
        <v>185</v>
      </c>
      <c r="M15" s="21" t="s">
        <v>257</v>
      </c>
      <c r="N15" s="21" t="s">
        <v>258</v>
      </c>
      <c r="O15" s="21" t="s">
        <v>259</v>
      </c>
      <c r="P15" s="21" t="s">
        <v>260</v>
      </c>
      <c r="Q15" s="21" t="s">
        <v>259</v>
      </c>
      <c r="R15" s="21" t="s">
        <v>190</v>
      </c>
      <c r="S15" s="21" t="s">
        <v>191</v>
      </c>
      <c r="T15" s="21" t="s">
        <v>183</v>
      </c>
      <c r="U15" s="21" t="s">
        <v>183</v>
      </c>
      <c r="V15" s="21"/>
      <c r="W15" s="21"/>
      <c r="X15" s="21"/>
      <c r="Y15" s="21"/>
      <c r="Z15" s="21"/>
      <c r="AA15" s="21"/>
      <c r="AB15" s="21"/>
      <c r="AC15" s="21"/>
      <c r="AD15" s="21"/>
      <c r="AE15" s="21"/>
      <c r="AF15" s="21"/>
      <c r="AG15" s="21"/>
      <c r="AH15" s="21"/>
      <c r="AI15" s="21"/>
      <c r="AJ15" s="21"/>
    </row>
    <row r="16" spans="1:36" x14ac:dyDescent="0.2">
      <c r="A16" s="82">
        <v>269138</v>
      </c>
      <c r="B16" s="21" t="s">
        <v>261</v>
      </c>
      <c r="C16" s="21" t="s">
        <v>178</v>
      </c>
      <c r="D16" s="21" t="s">
        <v>179</v>
      </c>
      <c r="E16" s="21" t="s">
        <v>180</v>
      </c>
      <c r="F16" s="21" t="s">
        <v>130</v>
      </c>
      <c r="G16" s="21" t="s">
        <v>181</v>
      </c>
      <c r="H16" s="21" t="s">
        <v>262</v>
      </c>
      <c r="I16" s="21" t="s">
        <v>183</v>
      </c>
      <c r="J16" s="21" t="s">
        <v>263</v>
      </c>
      <c r="K16" s="21" t="s">
        <v>264</v>
      </c>
      <c r="L16" s="21" t="s">
        <v>185</v>
      </c>
      <c r="M16" s="21" t="s">
        <v>265</v>
      </c>
      <c r="N16" s="21" t="s">
        <v>266</v>
      </c>
      <c r="O16" s="21" t="s">
        <v>267</v>
      </c>
      <c r="P16" s="21" t="s">
        <v>240</v>
      </c>
      <c r="Q16" s="21" t="s">
        <v>267</v>
      </c>
      <c r="R16" s="21" t="s">
        <v>268</v>
      </c>
      <c r="S16" s="21" t="s">
        <v>269</v>
      </c>
      <c r="T16" s="21" t="s">
        <v>183</v>
      </c>
      <c r="U16" s="21" t="s">
        <v>183</v>
      </c>
      <c r="V16" s="21"/>
      <c r="W16" s="21"/>
      <c r="X16" s="21"/>
      <c r="Y16" s="21"/>
      <c r="Z16" s="21"/>
      <c r="AA16" s="21"/>
      <c r="AB16" s="21"/>
      <c r="AC16" s="21"/>
      <c r="AD16" s="21"/>
      <c r="AE16" s="21"/>
      <c r="AF16" s="21"/>
      <c r="AG16" s="21"/>
      <c r="AH16" s="21"/>
      <c r="AI16" s="21"/>
      <c r="AJ16" s="21"/>
    </row>
    <row r="17" spans="1:36" x14ac:dyDescent="0.2">
      <c r="A17" s="82">
        <v>246119</v>
      </c>
      <c r="B17" s="21" t="s">
        <v>270</v>
      </c>
      <c r="C17" s="21" t="s">
        <v>178</v>
      </c>
      <c r="D17" s="21" t="s">
        <v>179</v>
      </c>
      <c r="E17" s="21" t="s">
        <v>180</v>
      </c>
      <c r="F17" s="21" t="s">
        <v>130</v>
      </c>
      <c r="G17" s="21" t="s">
        <v>181</v>
      </c>
      <c r="H17" s="21" t="s">
        <v>271</v>
      </c>
      <c r="I17" s="21" t="s">
        <v>183</v>
      </c>
      <c r="J17" s="21" t="s">
        <v>272</v>
      </c>
      <c r="K17" s="21" t="s">
        <v>273</v>
      </c>
      <c r="L17" s="21" t="s">
        <v>185</v>
      </c>
      <c r="M17" s="21" t="s">
        <v>186</v>
      </c>
      <c r="N17" s="21" t="s">
        <v>274</v>
      </c>
      <c r="O17" s="21" t="s">
        <v>275</v>
      </c>
      <c r="P17" s="21" t="s">
        <v>276</v>
      </c>
      <c r="Q17" s="21" t="s">
        <v>275</v>
      </c>
      <c r="R17" s="21" t="s">
        <v>190</v>
      </c>
      <c r="S17" s="21" t="s">
        <v>191</v>
      </c>
      <c r="T17" s="21" t="s">
        <v>183</v>
      </c>
      <c r="U17" s="21" t="s">
        <v>183</v>
      </c>
      <c r="V17" s="21"/>
      <c r="W17" s="21"/>
      <c r="X17" s="21"/>
      <c r="Y17" s="21"/>
      <c r="Z17" s="21"/>
      <c r="AA17" s="21"/>
      <c r="AB17" s="21"/>
      <c r="AC17" s="21"/>
      <c r="AD17" s="21"/>
      <c r="AE17" s="21"/>
      <c r="AF17" s="21"/>
      <c r="AG17" s="21"/>
      <c r="AH17" s="21"/>
      <c r="AI17" s="21"/>
      <c r="AJ17" s="21"/>
    </row>
    <row r="18" spans="1:36" x14ac:dyDescent="0.2">
      <c r="A18" s="82">
        <v>247002</v>
      </c>
      <c r="B18" s="21" t="s">
        <v>277</v>
      </c>
      <c r="C18" s="21" t="s">
        <v>178</v>
      </c>
      <c r="D18" s="21" t="s">
        <v>179</v>
      </c>
      <c r="E18" s="21" t="s">
        <v>180</v>
      </c>
      <c r="F18" s="21" t="s">
        <v>130</v>
      </c>
      <c r="G18" s="21" t="s">
        <v>181</v>
      </c>
      <c r="H18" s="21" t="s">
        <v>278</v>
      </c>
      <c r="I18" s="21" t="s">
        <v>183</v>
      </c>
      <c r="J18" s="21" t="s">
        <v>279</v>
      </c>
      <c r="K18" s="21" t="s">
        <v>273</v>
      </c>
      <c r="L18" s="21" t="s">
        <v>185</v>
      </c>
      <c r="M18" s="21" t="s">
        <v>186</v>
      </c>
      <c r="N18" s="21" t="s">
        <v>274</v>
      </c>
      <c r="O18" s="21" t="s">
        <v>275</v>
      </c>
      <c r="P18" s="21" t="s">
        <v>276</v>
      </c>
      <c r="Q18" s="21" t="s">
        <v>275</v>
      </c>
      <c r="R18" s="21" t="s">
        <v>190</v>
      </c>
      <c r="S18" s="21" t="s">
        <v>191</v>
      </c>
      <c r="T18" s="21" t="s">
        <v>183</v>
      </c>
      <c r="U18" s="21" t="s">
        <v>183</v>
      </c>
      <c r="V18" s="21"/>
      <c r="W18" s="21"/>
      <c r="X18" s="21"/>
      <c r="Y18" s="21"/>
      <c r="Z18" s="21"/>
      <c r="AA18" s="21"/>
      <c r="AB18" s="21"/>
      <c r="AC18" s="21"/>
      <c r="AD18" s="21"/>
      <c r="AE18" s="21"/>
      <c r="AF18" s="21"/>
      <c r="AG18" s="21"/>
      <c r="AH18" s="21"/>
      <c r="AI18" s="21"/>
      <c r="AJ18" s="21"/>
    </row>
    <row r="19" spans="1:36" x14ac:dyDescent="0.2">
      <c r="A19" s="82">
        <v>249418</v>
      </c>
      <c r="B19" s="21" t="s">
        <v>280</v>
      </c>
      <c r="C19" s="21" t="s">
        <v>178</v>
      </c>
      <c r="D19" s="21" t="s">
        <v>179</v>
      </c>
      <c r="E19" s="21" t="s">
        <v>180</v>
      </c>
      <c r="F19" s="21" t="s">
        <v>130</v>
      </c>
      <c r="G19" s="21" t="s">
        <v>181</v>
      </c>
      <c r="H19" s="21" t="s">
        <v>281</v>
      </c>
      <c r="I19" s="21" t="s">
        <v>183</v>
      </c>
      <c r="J19" s="21" t="s">
        <v>282</v>
      </c>
      <c r="K19" s="21" t="s">
        <v>273</v>
      </c>
      <c r="L19" s="21" t="s">
        <v>185</v>
      </c>
      <c r="M19" s="21" t="s">
        <v>186</v>
      </c>
      <c r="N19" s="21" t="s">
        <v>274</v>
      </c>
      <c r="O19" s="21" t="s">
        <v>283</v>
      </c>
      <c r="P19" s="21" t="s">
        <v>284</v>
      </c>
      <c r="Q19" s="21" t="s">
        <v>283</v>
      </c>
      <c r="R19" s="21" t="s">
        <v>190</v>
      </c>
      <c r="S19" s="21" t="s">
        <v>191</v>
      </c>
      <c r="T19" s="21" t="s">
        <v>183</v>
      </c>
      <c r="U19" s="21" t="s">
        <v>183</v>
      </c>
      <c r="V19" s="21"/>
      <c r="W19" s="21"/>
      <c r="X19" s="21"/>
      <c r="Y19" s="21"/>
      <c r="Z19" s="21"/>
      <c r="AA19" s="21"/>
      <c r="AB19" s="21"/>
      <c r="AC19" s="21"/>
      <c r="AD19" s="21"/>
      <c r="AE19" s="21"/>
      <c r="AF19" s="21"/>
      <c r="AG19" s="21"/>
      <c r="AH19" s="21"/>
      <c r="AI19" s="21"/>
      <c r="AJ19" s="21"/>
    </row>
    <row r="20" spans="1:36" x14ac:dyDescent="0.2">
      <c r="A20" s="82">
        <v>209754</v>
      </c>
      <c r="B20" s="21" t="s">
        <v>285</v>
      </c>
      <c r="C20" s="21" t="s">
        <v>178</v>
      </c>
      <c r="D20" s="21" t="s">
        <v>179</v>
      </c>
      <c r="E20" s="21" t="s">
        <v>180</v>
      </c>
      <c r="F20" s="21" t="s">
        <v>130</v>
      </c>
      <c r="G20" s="21" t="s">
        <v>181</v>
      </c>
      <c r="H20" s="21" t="s">
        <v>286</v>
      </c>
      <c r="I20" s="21" t="s">
        <v>183</v>
      </c>
      <c r="J20" s="21" t="s">
        <v>287</v>
      </c>
      <c r="K20" s="21" t="s">
        <v>273</v>
      </c>
      <c r="L20" s="21" t="s">
        <v>185</v>
      </c>
      <c r="M20" s="21" t="s">
        <v>186</v>
      </c>
      <c r="N20" s="21" t="s">
        <v>288</v>
      </c>
      <c r="O20" s="21" t="s">
        <v>289</v>
      </c>
      <c r="P20" s="21" t="s">
        <v>289</v>
      </c>
      <c r="Q20" s="21" t="s">
        <v>289</v>
      </c>
      <c r="R20" s="21" t="s">
        <v>290</v>
      </c>
      <c r="S20" s="21" t="s">
        <v>291</v>
      </c>
      <c r="T20" s="21" t="s">
        <v>183</v>
      </c>
      <c r="U20" s="21" t="s">
        <v>183</v>
      </c>
      <c r="V20" s="21"/>
      <c r="W20" s="21"/>
      <c r="X20" s="21"/>
      <c r="Y20" s="21"/>
      <c r="Z20" s="21"/>
      <c r="AA20" s="21"/>
      <c r="AB20" s="21"/>
      <c r="AC20" s="21"/>
      <c r="AD20" s="21"/>
      <c r="AE20" s="21"/>
      <c r="AF20" s="21"/>
      <c r="AG20" s="21"/>
      <c r="AH20" s="21"/>
      <c r="AI20" s="21"/>
      <c r="AJ20" s="21"/>
    </row>
    <row r="21" spans="1:36" x14ac:dyDescent="0.2">
      <c r="A21" s="82">
        <v>225917</v>
      </c>
      <c r="B21" s="21" t="s">
        <v>292</v>
      </c>
      <c r="C21" s="21" t="s">
        <v>178</v>
      </c>
      <c r="D21" s="21" t="s">
        <v>179</v>
      </c>
      <c r="E21" s="21" t="s">
        <v>180</v>
      </c>
      <c r="F21" s="21" t="s">
        <v>130</v>
      </c>
      <c r="G21" s="21" t="s">
        <v>181</v>
      </c>
      <c r="H21" s="21" t="s">
        <v>293</v>
      </c>
      <c r="I21" s="21" t="s">
        <v>183</v>
      </c>
      <c r="J21" s="21" t="s">
        <v>294</v>
      </c>
      <c r="K21" s="21" t="s">
        <v>273</v>
      </c>
      <c r="L21" s="21" t="s">
        <v>185</v>
      </c>
      <c r="M21" s="21" t="s">
        <v>186</v>
      </c>
      <c r="N21" s="21" t="s">
        <v>288</v>
      </c>
      <c r="O21" s="21" t="s">
        <v>295</v>
      </c>
      <c r="P21" s="21" t="s">
        <v>296</v>
      </c>
      <c r="Q21" s="21" t="s">
        <v>295</v>
      </c>
      <c r="R21" s="21" t="s">
        <v>268</v>
      </c>
      <c r="S21" s="21" t="s">
        <v>269</v>
      </c>
      <c r="T21" s="21" t="s">
        <v>183</v>
      </c>
      <c r="U21" s="21" t="s">
        <v>183</v>
      </c>
      <c r="V21" s="21"/>
      <c r="W21" s="21"/>
      <c r="X21" s="21"/>
      <c r="Y21" s="21"/>
      <c r="Z21" s="21"/>
      <c r="AA21" s="21"/>
      <c r="AB21" s="21"/>
      <c r="AC21" s="21"/>
      <c r="AD21" s="21"/>
      <c r="AE21" s="21"/>
      <c r="AF21" s="21"/>
      <c r="AG21" s="21"/>
      <c r="AH21" s="21"/>
      <c r="AI21" s="21"/>
      <c r="AJ21" s="21"/>
    </row>
    <row r="22" spans="1:36" x14ac:dyDescent="0.2">
      <c r="A22" s="82">
        <v>225917</v>
      </c>
      <c r="B22" s="21" t="s">
        <v>292</v>
      </c>
      <c r="C22" s="21" t="s">
        <v>178</v>
      </c>
      <c r="D22" s="21" t="s">
        <v>179</v>
      </c>
      <c r="E22" s="21" t="s">
        <v>180</v>
      </c>
      <c r="F22" s="21" t="s">
        <v>130</v>
      </c>
      <c r="G22" s="21" t="s">
        <v>181</v>
      </c>
      <c r="H22" s="21" t="s">
        <v>293</v>
      </c>
      <c r="I22" s="21" t="s">
        <v>183</v>
      </c>
      <c r="J22" s="21" t="s">
        <v>294</v>
      </c>
      <c r="K22" s="21" t="s">
        <v>273</v>
      </c>
      <c r="L22" s="21" t="s">
        <v>185</v>
      </c>
      <c r="M22" s="21" t="s">
        <v>186</v>
      </c>
      <c r="N22" s="21" t="s">
        <v>288</v>
      </c>
      <c r="O22" s="21" t="s">
        <v>295</v>
      </c>
      <c r="P22" s="21" t="s">
        <v>296</v>
      </c>
      <c r="Q22" s="21" t="s">
        <v>295</v>
      </c>
      <c r="R22" s="21" t="s">
        <v>290</v>
      </c>
      <c r="S22" s="21" t="s">
        <v>291</v>
      </c>
      <c r="T22" s="21" t="s">
        <v>183</v>
      </c>
      <c r="U22" s="21" t="s">
        <v>183</v>
      </c>
      <c r="V22" s="21"/>
      <c r="W22" s="21"/>
      <c r="X22" s="21"/>
      <c r="Y22" s="21"/>
      <c r="Z22" s="21"/>
      <c r="AA22" s="21"/>
      <c r="AB22" s="21"/>
      <c r="AC22" s="21"/>
      <c r="AD22" s="21"/>
      <c r="AE22" s="21"/>
      <c r="AF22" s="21"/>
      <c r="AG22" s="21"/>
      <c r="AH22" s="21"/>
      <c r="AI22" s="21"/>
      <c r="AJ22" s="21"/>
    </row>
    <row r="23" spans="1:36" x14ac:dyDescent="0.2">
      <c r="A23" s="82">
        <v>209754</v>
      </c>
      <c r="B23" s="21" t="s">
        <v>297</v>
      </c>
      <c r="C23" s="21" t="s">
        <v>178</v>
      </c>
      <c r="D23" s="21" t="s">
        <v>179</v>
      </c>
      <c r="E23" s="21" t="s">
        <v>180</v>
      </c>
      <c r="F23" s="21" t="s">
        <v>130</v>
      </c>
      <c r="G23" s="21" t="s">
        <v>181</v>
      </c>
      <c r="H23" s="21" t="s">
        <v>298</v>
      </c>
      <c r="I23" s="21" t="s">
        <v>210</v>
      </c>
      <c r="J23" s="21" t="s">
        <v>287</v>
      </c>
      <c r="K23" s="21" t="s">
        <v>273</v>
      </c>
      <c r="L23" s="21" t="s">
        <v>185</v>
      </c>
      <c r="M23" s="21" t="s">
        <v>186</v>
      </c>
      <c r="N23" s="21" t="s">
        <v>288</v>
      </c>
      <c r="O23" s="21" t="s">
        <v>295</v>
      </c>
      <c r="P23" s="21" t="s">
        <v>295</v>
      </c>
      <c r="Q23" s="21" t="s">
        <v>295</v>
      </c>
      <c r="R23" s="21" t="s">
        <v>290</v>
      </c>
      <c r="S23" s="21" t="s">
        <v>291</v>
      </c>
      <c r="T23" s="21" t="s">
        <v>183</v>
      </c>
      <c r="U23" s="21" t="s">
        <v>210</v>
      </c>
      <c r="V23" s="21"/>
      <c r="W23" s="21"/>
      <c r="X23" s="21"/>
      <c r="Y23" s="21"/>
      <c r="Z23" s="21"/>
      <c r="AA23" s="21"/>
      <c r="AB23" s="21"/>
      <c r="AC23" s="21"/>
      <c r="AD23" s="21"/>
      <c r="AE23" s="21"/>
      <c r="AF23" s="21"/>
      <c r="AG23" s="21"/>
      <c r="AH23" s="21"/>
      <c r="AI23" s="21"/>
      <c r="AJ23" s="21"/>
    </row>
    <row r="24" spans="1:36" x14ac:dyDescent="0.2">
      <c r="A24" s="82">
        <v>165817</v>
      </c>
      <c r="B24" s="21" t="s">
        <v>299</v>
      </c>
      <c r="C24" s="21" t="s">
        <v>178</v>
      </c>
      <c r="D24" s="21" t="s">
        <v>179</v>
      </c>
      <c r="E24" s="21" t="s">
        <v>180</v>
      </c>
      <c r="F24" s="21" t="s">
        <v>130</v>
      </c>
      <c r="G24" s="21" t="s">
        <v>181</v>
      </c>
      <c r="H24" s="21" t="s">
        <v>300</v>
      </c>
      <c r="I24" s="21" t="s">
        <v>183</v>
      </c>
      <c r="J24" s="21" t="s">
        <v>301</v>
      </c>
      <c r="K24" s="21" t="s">
        <v>273</v>
      </c>
      <c r="L24" s="21" t="s">
        <v>185</v>
      </c>
      <c r="M24" s="21" t="s">
        <v>186</v>
      </c>
      <c r="N24" s="21" t="s">
        <v>288</v>
      </c>
      <c r="O24" s="21" t="s">
        <v>302</v>
      </c>
      <c r="P24" s="21" t="s">
        <v>302</v>
      </c>
      <c r="Q24" s="21" t="s">
        <v>302</v>
      </c>
      <c r="R24" s="21" t="s">
        <v>190</v>
      </c>
      <c r="S24" s="21" t="s">
        <v>191</v>
      </c>
      <c r="T24" s="21" t="s">
        <v>183</v>
      </c>
      <c r="U24" s="21" t="s">
        <v>183</v>
      </c>
      <c r="V24" s="21"/>
      <c r="W24" s="21"/>
      <c r="X24" s="21"/>
      <c r="Y24" s="21"/>
      <c r="Z24" s="21"/>
      <c r="AA24" s="21"/>
      <c r="AB24" s="21"/>
      <c r="AC24" s="21"/>
      <c r="AD24" s="21"/>
      <c r="AE24" s="21"/>
      <c r="AF24" s="21"/>
      <c r="AG24" s="21"/>
      <c r="AH24" s="21"/>
      <c r="AI24" s="21"/>
      <c r="AJ24" s="21"/>
    </row>
    <row r="25" spans="1:36" x14ac:dyDescent="0.2">
      <c r="A25" s="82">
        <v>150788</v>
      </c>
      <c r="B25" s="21" t="s">
        <v>303</v>
      </c>
      <c r="C25" s="21" t="s">
        <v>178</v>
      </c>
      <c r="D25" s="21" t="s">
        <v>179</v>
      </c>
      <c r="E25" s="21" t="s">
        <v>180</v>
      </c>
      <c r="F25" s="21" t="s">
        <v>130</v>
      </c>
      <c r="G25" s="21" t="s">
        <v>181</v>
      </c>
      <c r="H25" s="21" t="s">
        <v>304</v>
      </c>
      <c r="I25" s="21" t="s">
        <v>183</v>
      </c>
      <c r="J25" s="21" t="s">
        <v>305</v>
      </c>
      <c r="K25" s="21" t="s">
        <v>273</v>
      </c>
      <c r="L25" s="21" t="s">
        <v>185</v>
      </c>
      <c r="M25" s="21" t="s">
        <v>186</v>
      </c>
      <c r="N25" s="21" t="s">
        <v>288</v>
      </c>
      <c r="O25" s="21" t="s">
        <v>302</v>
      </c>
      <c r="P25" s="21" t="s">
        <v>302</v>
      </c>
      <c r="Q25" s="21" t="s">
        <v>302</v>
      </c>
      <c r="R25" s="21" t="s">
        <v>190</v>
      </c>
      <c r="S25" s="21" t="s">
        <v>191</v>
      </c>
      <c r="T25" s="21" t="s">
        <v>183</v>
      </c>
      <c r="U25" s="21" t="s">
        <v>183</v>
      </c>
      <c r="V25" s="21"/>
      <c r="W25" s="21"/>
      <c r="X25" s="21"/>
      <c r="Y25" s="21"/>
      <c r="Z25" s="21"/>
      <c r="AA25" s="21"/>
      <c r="AB25" s="21"/>
      <c r="AC25" s="21"/>
      <c r="AD25" s="21"/>
      <c r="AE25" s="21"/>
      <c r="AF25" s="21"/>
      <c r="AG25" s="21"/>
      <c r="AH25" s="21"/>
      <c r="AI25" s="21"/>
      <c r="AJ25" s="21"/>
    </row>
    <row r="26" spans="1:36" x14ac:dyDescent="0.2">
      <c r="A26" s="82">
        <v>256642</v>
      </c>
      <c r="B26" s="21" t="s">
        <v>306</v>
      </c>
      <c r="C26" s="21" t="s">
        <v>178</v>
      </c>
      <c r="D26" s="21" t="s">
        <v>179</v>
      </c>
      <c r="E26" s="21" t="s">
        <v>180</v>
      </c>
      <c r="F26" s="21" t="s">
        <v>130</v>
      </c>
      <c r="G26" s="21" t="s">
        <v>181</v>
      </c>
      <c r="H26" s="21" t="s">
        <v>307</v>
      </c>
      <c r="I26" s="21" t="s">
        <v>183</v>
      </c>
      <c r="J26" s="21" t="s">
        <v>308</v>
      </c>
      <c r="K26" s="21" t="s">
        <v>273</v>
      </c>
      <c r="L26" s="21" t="s">
        <v>185</v>
      </c>
      <c r="M26" s="21" t="s">
        <v>251</v>
      </c>
      <c r="N26" s="21" t="s">
        <v>309</v>
      </c>
      <c r="O26" s="21" t="s">
        <v>310</v>
      </c>
      <c r="P26" s="21" t="s">
        <v>311</v>
      </c>
      <c r="Q26" s="21" t="s">
        <v>310</v>
      </c>
      <c r="R26" s="21" t="s">
        <v>190</v>
      </c>
      <c r="S26" s="21" t="s">
        <v>191</v>
      </c>
      <c r="T26" s="21" t="s">
        <v>183</v>
      </c>
      <c r="U26" s="21" t="s">
        <v>183</v>
      </c>
      <c r="V26" s="21"/>
      <c r="W26" s="21"/>
      <c r="X26" s="21"/>
      <c r="Y26" s="21"/>
      <c r="Z26" s="21"/>
      <c r="AA26" s="21"/>
      <c r="AB26" s="21"/>
      <c r="AC26" s="21"/>
      <c r="AD26" s="21"/>
      <c r="AE26" s="21"/>
      <c r="AF26" s="21"/>
      <c r="AG26" s="21"/>
      <c r="AH26" s="21"/>
      <c r="AI26" s="21"/>
      <c r="AJ26" s="21"/>
    </row>
    <row r="27" spans="1:36" x14ac:dyDescent="0.2">
      <c r="A27" s="82">
        <v>243922</v>
      </c>
      <c r="B27" s="21" t="s">
        <v>312</v>
      </c>
      <c r="C27" s="21" t="s">
        <v>178</v>
      </c>
      <c r="D27" s="21" t="s">
        <v>179</v>
      </c>
      <c r="E27" s="21" t="s">
        <v>180</v>
      </c>
      <c r="F27" s="21" t="s">
        <v>130</v>
      </c>
      <c r="G27" s="21" t="s">
        <v>181</v>
      </c>
      <c r="H27" s="21" t="s">
        <v>313</v>
      </c>
      <c r="I27" s="21" t="s">
        <v>183</v>
      </c>
      <c r="J27" s="21" t="s">
        <v>314</v>
      </c>
      <c r="K27" s="21" t="s">
        <v>273</v>
      </c>
      <c r="L27" s="21" t="s">
        <v>185</v>
      </c>
      <c r="M27" s="21" t="s">
        <v>186</v>
      </c>
      <c r="N27" s="21" t="s">
        <v>315</v>
      </c>
      <c r="O27" s="21" t="s">
        <v>211</v>
      </c>
      <c r="P27" s="21" t="s">
        <v>316</v>
      </c>
      <c r="Q27" s="21" t="s">
        <v>211</v>
      </c>
      <c r="R27" s="21" t="s">
        <v>190</v>
      </c>
      <c r="S27" s="21" t="s">
        <v>191</v>
      </c>
      <c r="T27" s="21" t="s">
        <v>183</v>
      </c>
      <c r="U27" s="21" t="s">
        <v>183</v>
      </c>
      <c r="V27" s="21"/>
      <c r="W27" s="21"/>
      <c r="X27" s="21"/>
      <c r="Y27" s="21"/>
      <c r="Z27" s="21"/>
      <c r="AA27" s="21"/>
      <c r="AB27" s="21"/>
      <c r="AC27" s="21"/>
      <c r="AD27" s="21"/>
      <c r="AE27" s="21"/>
      <c r="AF27" s="21"/>
      <c r="AG27" s="21"/>
      <c r="AH27" s="21"/>
      <c r="AI27" s="21"/>
      <c r="AJ27" s="21"/>
    </row>
    <row r="28" spans="1:36" x14ac:dyDescent="0.2">
      <c r="A28" s="82">
        <v>259177</v>
      </c>
      <c r="B28" s="21" t="s">
        <v>317</v>
      </c>
      <c r="C28" s="21" t="s">
        <v>178</v>
      </c>
      <c r="D28" s="21" t="s">
        <v>179</v>
      </c>
      <c r="E28" s="21" t="s">
        <v>180</v>
      </c>
      <c r="F28" s="21" t="s">
        <v>130</v>
      </c>
      <c r="G28" s="21" t="s">
        <v>181</v>
      </c>
      <c r="H28" s="21" t="s">
        <v>318</v>
      </c>
      <c r="I28" s="21" t="s">
        <v>183</v>
      </c>
      <c r="J28" s="21" t="s">
        <v>319</v>
      </c>
      <c r="K28" s="21" t="s">
        <v>320</v>
      </c>
      <c r="L28" s="21" t="s">
        <v>185</v>
      </c>
      <c r="M28" s="21" t="s">
        <v>321</v>
      </c>
      <c r="N28" s="21" t="s">
        <v>322</v>
      </c>
      <c r="O28" s="21" t="s">
        <v>323</v>
      </c>
      <c r="P28" s="21" t="s">
        <v>324</v>
      </c>
      <c r="Q28" s="21" t="s">
        <v>323</v>
      </c>
      <c r="R28" s="21" t="s">
        <v>190</v>
      </c>
      <c r="S28" s="21" t="s">
        <v>191</v>
      </c>
      <c r="T28" s="21" t="s">
        <v>183</v>
      </c>
      <c r="U28" s="21" t="s">
        <v>183</v>
      </c>
      <c r="V28" s="21"/>
      <c r="W28" s="21"/>
      <c r="X28" s="21"/>
      <c r="Y28" s="21"/>
      <c r="Z28" s="21"/>
      <c r="AA28" s="21"/>
      <c r="AB28" s="21"/>
      <c r="AC28" s="21"/>
      <c r="AD28" s="21"/>
      <c r="AE28" s="21"/>
      <c r="AF28" s="21"/>
      <c r="AG28" s="21"/>
      <c r="AH28" s="21"/>
      <c r="AI28" s="21"/>
      <c r="AJ28" s="21"/>
    </row>
    <row r="29" spans="1:36" x14ac:dyDescent="0.2">
      <c r="A29" s="82">
        <v>238437</v>
      </c>
      <c r="B29" s="21" t="s">
        <v>325</v>
      </c>
      <c r="C29" s="21" t="s">
        <v>178</v>
      </c>
      <c r="D29" s="21" t="s">
        <v>179</v>
      </c>
      <c r="E29" s="21" t="s">
        <v>180</v>
      </c>
      <c r="F29" s="21" t="s">
        <v>130</v>
      </c>
      <c r="G29" s="21" t="s">
        <v>181</v>
      </c>
      <c r="H29" s="21" t="s">
        <v>326</v>
      </c>
      <c r="I29" s="21" t="s">
        <v>183</v>
      </c>
      <c r="J29" s="21" t="s">
        <v>327</v>
      </c>
      <c r="K29" s="21" t="s">
        <v>218</v>
      </c>
      <c r="L29" s="21" t="s">
        <v>185</v>
      </c>
      <c r="M29" s="21" t="s">
        <v>186</v>
      </c>
      <c r="N29" s="21" t="s">
        <v>328</v>
      </c>
      <c r="O29" s="21" t="s">
        <v>329</v>
      </c>
      <c r="P29" s="21" t="s">
        <v>189</v>
      </c>
      <c r="Q29" s="21" t="s">
        <v>329</v>
      </c>
      <c r="R29" s="21" t="s">
        <v>268</v>
      </c>
      <c r="S29" s="21" t="s">
        <v>269</v>
      </c>
      <c r="T29" s="21" t="s">
        <v>183</v>
      </c>
      <c r="U29" s="21" t="s">
        <v>183</v>
      </c>
      <c r="V29" s="21"/>
      <c r="W29" s="21"/>
      <c r="X29" s="21"/>
      <c r="Y29" s="21"/>
      <c r="Z29" s="21"/>
      <c r="AA29" s="21"/>
      <c r="AB29" s="21"/>
      <c r="AC29" s="21"/>
      <c r="AD29" s="21"/>
      <c r="AE29" s="21"/>
      <c r="AF29" s="21"/>
      <c r="AG29" s="21"/>
      <c r="AH29" s="21"/>
      <c r="AI29" s="21"/>
      <c r="AJ29" s="21"/>
    </row>
    <row r="30" spans="1:36" x14ac:dyDescent="0.2">
      <c r="A30" s="82">
        <v>255094</v>
      </c>
      <c r="B30" s="21" t="s">
        <v>330</v>
      </c>
      <c r="C30" s="21" t="s">
        <v>178</v>
      </c>
      <c r="D30" s="21" t="s">
        <v>179</v>
      </c>
      <c r="E30" s="21" t="s">
        <v>180</v>
      </c>
      <c r="F30" s="21" t="s">
        <v>130</v>
      </c>
      <c r="G30" s="21" t="s">
        <v>181</v>
      </c>
      <c r="H30" s="21" t="s">
        <v>331</v>
      </c>
      <c r="I30" s="21" t="s">
        <v>183</v>
      </c>
      <c r="J30" s="21" t="s">
        <v>332</v>
      </c>
      <c r="K30" s="21" t="s">
        <v>130</v>
      </c>
      <c r="L30" s="21" t="s">
        <v>185</v>
      </c>
      <c r="M30" s="21" t="s">
        <v>229</v>
      </c>
      <c r="N30" s="21" t="s">
        <v>333</v>
      </c>
      <c r="O30" s="21" t="s">
        <v>334</v>
      </c>
      <c r="P30" s="21" t="s">
        <v>334</v>
      </c>
      <c r="Q30" s="21" t="s">
        <v>334</v>
      </c>
      <c r="R30" s="21" t="s">
        <v>190</v>
      </c>
      <c r="S30" s="21" t="s">
        <v>191</v>
      </c>
      <c r="T30" s="21" t="s">
        <v>183</v>
      </c>
      <c r="U30" s="21" t="s">
        <v>183</v>
      </c>
      <c r="V30" s="21"/>
      <c r="W30" s="21"/>
      <c r="X30" s="21"/>
      <c r="Y30" s="21"/>
      <c r="Z30" s="21"/>
      <c r="AA30" s="21"/>
      <c r="AB30" s="21"/>
      <c r="AC30" s="21"/>
      <c r="AD30" s="21"/>
      <c r="AE30" s="21"/>
      <c r="AF30" s="21"/>
      <c r="AG30" s="21"/>
      <c r="AH30" s="21"/>
      <c r="AI30" s="21"/>
      <c r="AJ30" s="21"/>
    </row>
    <row r="31" spans="1:36" x14ac:dyDescent="0.2">
      <c r="A31" s="82">
        <v>165817</v>
      </c>
      <c r="B31" s="21" t="s">
        <v>335</v>
      </c>
      <c r="C31" s="21" t="s">
        <v>178</v>
      </c>
      <c r="D31" s="21" t="s">
        <v>179</v>
      </c>
      <c r="E31" s="21" t="s">
        <v>180</v>
      </c>
      <c r="F31" s="21" t="s">
        <v>336</v>
      </c>
      <c r="G31" s="21" t="s">
        <v>181</v>
      </c>
      <c r="H31" s="21" t="s">
        <v>337</v>
      </c>
      <c r="I31" s="21" t="s">
        <v>183</v>
      </c>
      <c r="J31" s="21" t="s">
        <v>301</v>
      </c>
      <c r="K31" s="21" t="s">
        <v>228</v>
      </c>
      <c r="L31" s="21" t="s">
        <v>185</v>
      </c>
      <c r="M31" s="21" t="s">
        <v>186</v>
      </c>
      <c r="N31" s="21" t="s">
        <v>338</v>
      </c>
      <c r="O31" s="21" t="s">
        <v>339</v>
      </c>
      <c r="P31" s="21" t="s">
        <v>339</v>
      </c>
      <c r="Q31" s="21" t="s">
        <v>339</v>
      </c>
      <c r="R31" s="21" t="s">
        <v>190</v>
      </c>
      <c r="S31" s="21" t="s">
        <v>191</v>
      </c>
      <c r="T31" s="21" t="s">
        <v>183</v>
      </c>
      <c r="U31" s="21" t="s">
        <v>183</v>
      </c>
      <c r="V31" s="21"/>
      <c r="W31" s="21"/>
      <c r="X31" s="21"/>
      <c r="Y31" s="21"/>
      <c r="Z31" s="21"/>
      <c r="AA31" s="21"/>
      <c r="AB31" s="21"/>
      <c r="AC31" s="21"/>
      <c r="AD31" s="21"/>
      <c r="AE31" s="21"/>
      <c r="AF31" s="21"/>
      <c r="AG31" s="21"/>
      <c r="AH31" s="21"/>
      <c r="AI31" s="21"/>
      <c r="AJ31" s="21"/>
    </row>
    <row r="32" spans="1:36" x14ac:dyDescent="0.2">
      <c r="A32" s="82">
        <v>185309</v>
      </c>
      <c r="B32" s="21" t="s">
        <v>340</v>
      </c>
      <c r="C32" s="21" t="s">
        <v>178</v>
      </c>
      <c r="D32" s="21" t="s">
        <v>179</v>
      </c>
      <c r="E32" s="21" t="s">
        <v>180</v>
      </c>
      <c r="F32" s="21" t="s">
        <v>336</v>
      </c>
      <c r="G32" s="21" t="s">
        <v>181</v>
      </c>
      <c r="H32" s="21" t="s">
        <v>341</v>
      </c>
      <c r="I32" s="21" t="s">
        <v>183</v>
      </c>
      <c r="J32" s="21" t="s">
        <v>342</v>
      </c>
      <c r="K32" s="21" t="s">
        <v>273</v>
      </c>
      <c r="L32" s="21" t="s">
        <v>185</v>
      </c>
      <c r="M32" s="21" t="s">
        <v>186</v>
      </c>
      <c r="N32" s="21" t="s">
        <v>343</v>
      </c>
      <c r="O32" s="21" t="s">
        <v>344</v>
      </c>
      <c r="P32" s="21" t="s">
        <v>344</v>
      </c>
      <c r="Q32" s="21" t="s">
        <v>344</v>
      </c>
      <c r="R32" s="21" t="s">
        <v>190</v>
      </c>
      <c r="S32" s="21" t="s">
        <v>191</v>
      </c>
      <c r="T32" s="21" t="s">
        <v>183</v>
      </c>
      <c r="U32" s="21" t="s">
        <v>183</v>
      </c>
      <c r="V32" s="21"/>
      <c r="W32" s="21"/>
      <c r="X32" s="21"/>
      <c r="Y32" s="21"/>
      <c r="Z32" s="21"/>
      <c r="AA32" s="21"/>
      <c r="AB32" s="21"/>
      <c r="AC32" s="21"/>
      <c r="AD32" s="21"/>
      <c r="AE32" s="21"/>
      <c r="AF32" s="21"/>
      <c r="AG32" s="21"/>
      <c r="AH32" s="21"/>
      <c r="AI32" s="21"/>
      <c r="AJ32" s="21"/>
    </row>
    <row r="33" spans="1:36" x14ac:dyDescent="0.2">
      <c r="A33" s="82">
        <v>185220</v>
      </c>
      <c r="B33" s="21" t="s">
        <v>345</v>
      </c>
      <c r="C33" s="21" t="s">
        <v>178</v>
      </c>
      <c r="D33" s="21" t="s">
        <v>179</v>
      </c>
      <c r="E33" s="21" t="s">
        <v>180</v>
      </c>
      <c r="F33" s="21" t="s">
        <v>336</v>
      </c>
      <c r="G33" s="21" t="s">
        <v>181</v>
      </c>
      <c r="H33" s="21" t="s">
        <v>341</v>
      </c>
      <c r="I33" s="21" t="s">
        <v>183</v>
      </c>
      <c r="J33" s="21" t="s">
        <v>346</v>
      </c>
      <c r="K33" s="21" t="s">
        <v>273</v>
      </c>
      <c r="L33" s="21" t="s">
        <v>185</v>
      </c>
      <c r="M33" s="21" t="s">
        <v>186</v>
      </c>
      <c r="N33" s="21" t="s">
        <v>343</v>
      </c>
      <c r="O33" s="21" t="s">
        <v>344</v>
      </c>
      <c r="P33" s="21" t="s">
        <v>344</v>
      </c>
      <c r="Q33" s="21" t="s">
        <v>344</v>
      </c>
      <c r="R33" s="21" t="s">
        <v>190</v>
      </c>
      <c r="S33" s="21" t="s">
        <v>191</v>
      </c>
      <c r="T33" s="21" t="s">
        <v>183</v>
      </c>
      <c r="U33" s="21" t="s">
        <v>183</v>
      </c>
      <c r="V33" s="21"/>
      <c r="W33" s="21"/>
      <c r="X33" s="21"/>
      <c r="Y33" s="21"/>
      <c r="Z33" s="21"/>
      <c r="AA33" s="21"/>
      <c r="AB33" s="21"/>
      <c r="AC33" s="21"/>
      <c r="AD33" s="21"/>
      <c r="AE33" s="21"/>
      <c r="AF33" s="21"/>
      <c r="AG33" s="21"/>
      <c r="AH33" s="21"/>
      <c r="AI33" s="21"/>
      <c r="AJ33" s="21"/>
    </row>
    <row r="34" spans="1:36" x14ac:dyDescent="0.2">
      <c r="A34" s="82">
        <v>131904</v>
      </c>
      <c r="B34" s="21" t="s">
        <v>347</v>
      </c>
      <c r="C34" s="21" t="s">
        <v>178</v>
      </c>
      <c r="D34" s="21" t="s">
        <v>179</v>
      </c>
      <c r="E34" s="21" t="s">
        <v>180</v>
      </c>
      <c r="F34" s="21" t="s">
        <v>336</v>
      </c>
      <c r="G34" s="21" t="s">
        <v>181</v>
      </c>
      <c r="H34" s="21" t="s">
        <v>348</v>
      </c>
      <c r="I34" s="21" t="s">
        <v>183</v>
      </c>
      <c r="J34" s="21" t="s">
        <v>349</v>
      </c>
      <c r="K34" s="21" t="s">
        <v>273</v>
      </c>
      <c r="L34" s="21" t="s">
        <v>185</v>
      </c>
      <c r="M34" s="21" t="s">
        <v>186</v>
      </c>
      <c r="N34" s="21" t="s">
        <v>288</v>
      </c>
      <c r="O34" s="21" t="s">
        <v>350</v>
      </c>
      <c r="P34" s="21" t="s">
        <v>351</v>
      </c>
      <c r="Q34" s="21" t="s">
        <v>350</v>
      </c>
      <c r="R34" s="21" t="s">
        <v>190</v>
      </c>
      <c r="S34" s="21" t="s">
        <v>191</v>
      </c>
      <c r="T34" s="21" t="s">
        <v>183</v>
      </c>
      <c r="U34" s="21" t="s">
        <v>183</v>
      </c>
      <c r="V34" s="21"/>
      <c r="W34" s="21"/>
      <c r="X34" s="21"/>
      <c r="Y34" s="21"/>
      <c r="Z34" s="21"/>
      <c r="AA34" s="21"/>
      <c r="AB34" s="21"/>
      <c r="AC34" s="21"/>
      <c r="AD34" s="21"/>
      <c r="AE34" s="21"/>
      <c r="AF34" s="21"/>
      <c r="AG34" s="21"/>
      <c r="AH34" s="21"/>
      <c r="AI34" s="21"/>
      <c r="AJ34" s="21"/>
    </row>
    <row r="35" spans="1:36" x14ac:dyDescent="0.2">
      <c r="A35" s="82">
        <v>138614</v>
      </c>
      <c r="B35" s="21" t="s">
        <v>352</v>
      </c>
      <c r="C35" s="21" t="s">
        <v>178</v>
      </c>
      <c r="D35" s="21" t="s">
        <v>179</v>
      </c>
      <c r="E35" s="21" t="s">
        <v>180</v>
      </c>
      <c r="F35" s="21" t="s">
        <v>336</v>
      </c>
      <c r="G35" s="21" t="s">
        <v>181</v>
      </c>
      <c r="H35" s="21" t="s">
        <v>353</v>
      </c>
      <c r="I35" s="21" t="s">
        <v>183</v>
      </c>
      <c r="J35" s="21" t="s">
        <v>354</v>
      </c>
      <c r="K35" s="21" t="s">
        <v>273</v>
      </c>
      <c r="L35" s="21" t="s">
        <v>185</v>
      </c>
      <c r="M35" s="21" t="s">
        <v>186</v>
      </c>
      <c r="N35" s="21" t="s">
        <v>288</v>
      </c>
      <c r="O35" s="21" t="s">
        <v>350</v>
      </c>
      <c r="P35" s="21" t="s">
        <v>351</v>
      </c>
      <c r="Q35" s="21" t="s">
        <v>350</v>
      </c>
      <c r="R35" s="21" t="s">
        <v>190</v>
      </c>
      <c r="S35" s="21" t="s">
        <v>191</v>
      </c>
      <c r="T35" s="21" t="s">
        <v>183</v>
      </c>
      <c r="U35" s="21" t="s">
        <v>183</v>
      </c>
      <c r="V35" s="21"/>
      <c r="W35" s="21"/>
      <c r="X35" s="21"/>
      <c r="Y35" s="21"/>
      <c r="Z35" s="21"/>
      <c r="AA35" s="21"/>
      <c r="AB35" s="21"/>
      <c r="AC35" s="21"/>
      <c r="AD35" s="21"/>
      <c r="AE35" s="21"/>
      <c r="AF35" s="21"/>
      <c r="AG35" s="21"/>
      <c r="AH35" s="21"/>
      <c r="AI35" s="21"/>
      <c r="AJ35" s="21"/>
    </row>
    <row r="36" spans="1:36" x14ac:dyDescent="0.2">
      <c r="A36" s="82">
        <v>131835</v>
      </c>
      <c r="B36" s="21" t="s">
        <v>355</v>
      </c>
      <c r="C36" s="21" t="s">
        <v>178</v>
      </c>
      <c r="D36" s="21" t="s">
        <v>179</v>
      </c>
      <c r="E36" s="21" t="s">
        <v>180</v>
      </c>
      <c r="F36" s="21" t="s">
        <v>336</v>
      </c>
      <c r="G36" s="21" t="s">
        <v>181</v>
      </c>
      <c r="H36" s="21" t="s">
        <v>356</v>
      </c>
      <c r="I36" s="21" t="s">
        <v>183</v>
      </c>
      <c r="J36" s="21" t="s">
        <v>357</v>
      </c>
      <c r="K36" s="21" t="s">
        <v>273</v>
      </c>
      <c r="L36" s="21" t="s">
        <v>185</v>
      </c>
      <c r="M36" s="21" t="s">
        <v>186</v>
      </c>
      <c r="N36" s="21" t="s">
        <v>288</v>
      </c>
      <c r="O36" s="21" t="s">
        <v>350</v>
      </c>
      <c r="P36" s="21" t="s">
        <v>351</v>
      </c>
      <c r="Q36" s="21" t="s">
        <v>350</v>
      </c>
      <c r="R36" s="21" t="s">
        <v>190</v>
      </c>
      <c r="S36" s="21" t="s">
        <v>191</v>
      </c>
      <c r="T36" s="21" t="s">
        <v>183</v>
      </c>
      <c r="U36" s="21" t="s">
        <v>183</v>
      </c>
      <c r="V36" s="21"/>
      <c r="W36" s="21"/>
      <c r="X36" s="21"/>
      <c r="Y36" s="21"/>
      <c r="Z36" s="21"/>
      <c r="AA36" s="21"/>
      <c r="AB36" s="21"/>
      <c r="AC36" s="21"/>
      <c r="AD36" s="21"/>
      <c r="AE36" s="21"/>
      <c r="AF36" s="21"/>
      <c r="AG36" s="21"/>
      <c r="AH36" s="21"/>
      <c r="AI36" s="21"/>
      <c r="AJ36" s="21"/>
    </row>
    <row r="37" spans="1:36" x14ac:dyDescent="0.2">
      <c r="A37" s="82">
        <v>150788</v>
      </c>
      <c r="B37" s="21" t="s">
        <v>358</v>
      </c>
      <c r="C37" s="21" t="s">
        <v>178</v>
      </c>
      <c r="D37" s="21" t="s">
        <v>179</v>
      </c>
      <c r="E37" s="21" t="s">
        <v>180</v>
      </c>
      <c r="F37" s="21" t="s">
        <v>336</v>
      </c>
      <c r="G37" s="21" t="s">
        <v>181</v>
      </c>
      <c r="H37" s="21" t="s">
        <v>359</v>
      </c>
      <c r="I37" s="21" t="s">
        <v>183</v>
      </c>
      <c r="J37" s="21" t="s">
        <v>305</v>
      </c>
      <c r="K37" s="21" t="s">
        <v>273</v>
      </c>
      <c r="L37" s="21" t="s">
        <v>185</v>
      </c>
      <c r="M37" s="21" t="s">
        <v>186</v>
      </c>
      <c r="N37" s="21" t="s">
        <v>288</v>
      </c>
      <c r="O37" s="21" t="s">
        <v>360</v>
      </c>
      <c r="P37" s="21" t="s">
        <v>361</v>
      </c>
      <c r="Q37" s="21" t="s">
        <v>360</v>
      </c>
      <c r="R37" s="21" t="s">
        <v>190</v>
      </c>
      <c r="S37" s="21" t="s">
        <v>191</v>
      </c>
      <c r="T37" s="21" t="s">
        <v>183</v>
      </c>
      <c r="U37" s="21" t="s">
        <v>183</v>
      </c>
      <c r="V37" s="21"/>
      <c r="W37" s="21"/>
      <c r="X37" s="21"/>
      <c r="Y37" s="21"/>
      <c r="Z37" s="21"/>
      <c r="AA37" s="21"/>
      <c r="AB37" s="21"/>
      <c r="AC37" s="21"/>
      <c r="AD37" s="21"/>
      <c r="AE37" s="21"/>
      <c r="AF37" s="21"/>
      <c r="AG37" s="21"/>
      <c r="AH37" s="21"/>
      <c r="AI37" s="21"/>
      <c r="AJ37" s="21"/>
    </row>
    <row r="38" spans="1:36" x14ac:dyDescent="0.2">
      <c r="A38" s="82">
        <v>131904</v>
      </c>
      <c r="B38" s="21" t="s">
        <v>362</v>
      </c>
      <c r="C38" s="21" t="s">
        <v>178</v>
      </c>
      <c r="D38" s="21" t="s">
        <v>179</v>
      </c>
      <c r="E38" s="21" t="s">
        <v>180</v>
      </c>
      <c r="F38" s="21" t="s">
        <v>336</v>
      </c>
      <c r="G38" s="21" t="s">
        <v>181</v>
      </c>
      <c r="H38" s="21" t="s">
        <v>363</v>
      </c>
      <c r="I38" s="21" t="s">
        <v>210</v>
      </c>
      <c r="J38" s="21" t="s">
        <v>349</v>
      </c>
      <c r="K38" s="21" t="s">
        <v>273</v>
      </c>
      <c r="L38" s="21" t="s">
        <v>185</v>
      </c>
      <c r="M38" s="21" t="s">
        <v>186</v>
      </c>
      <c r="N38" s="21" t="s">
        <v>288</v>
      </c>
      <c r="O38" s="21" t="s">
        <v>360</v>
      </c>
      <c r="P38" s="21" t="s">
        <v>361</v>
      </c>
      <c r="Q38" s="21" t="s">
        <v>360</v>
      </c>
      <c r="R38" s="21" t="s">
        <v>190</v>
      </c>
      <c r="S38" s="21" t="s">
        <v>191</v>
      </c>
      <c r="T38" s="21" t="s">
        <v>183</v>
      </c>
      <c r="U38" s="21" t="s">
        <v>210</v>
      </c>
      <c r="V38" s="21"/>
      <c r="W38" s="21"/>
      <c r="X38" s="21"/>
      <c r="Y38" s="21"/>
      <c r="Z38" s="21"/>
      <c r="AA38" s="21"/>
      <c r="AB38" s="21"/>
      <c r="AC38" s="21"/>
      <c r="AD38" s="21"/>
      <c r="AE38" s="21"/>
      <c r="AF38" s="21"/>
      <c r="AG38" s="21"/>
      <c r="AH38" s="21"/>
      <c r="AI38" s="21"/>
      <c r="AJ38" s="21"/>
    </row>
    <row r="39" spans="1:36" x14ac:dyDescent="0.2">
      <c r="A39" s="82">
        <v>138614</v>
      </c>
      <c r="B39" s="21" t="s">
        <v>364</v>
      </c>
      <c r="C39" s="21" t="s">
        <v>178</v>
      </c>
      <c r="D39" s="21" t="s">
        <v>179</v>
      </c>
      <c r="E39" s="21" t="s">
        <v>180</v>
      </c>
      <c r="F39" s="21" t="s">
        <v>336</v>
      </c>
      <c r="G39" s="21" t="s">
        <v>181</v>
      </c>
      <c r="H39" s="21" t="s">
        <v>365</v>
      </c>
      <c r="I39" s="21" t="s">
        <v>210</v>
      </c>
      <c r="J39" s="21" t="s">
        <v>354</v>
      </c>
      <c r="K39" s="21" t="s">
        <v>273</v>
      </c>
      <c r="L39" s="21" t="s">
        <v>185</v>
      </c>
      <c r="M39" s="21" t="s">
        <v>186</v>
      </c>
      <c r="N39" s="21" t="s">
        <v>288</v>
      </c>
      <c r="O39" s="21" t="s">
        <v>360</v>
      </c>
      <c r="P39" s="21" t="s">
        <v>361</v>
      </c>
      <c r="Q39" s="21" t="s">
        <v>360</v>
      </c>
      <c r="R39" s="21" t="s">
        <v>190</v>
      </c>
      <c r="S39" s="21" t="s">
        <v>191</v>
      </c>
      <c r="T39" s="21" t="s">
        <v>183</v>
      </c>
      <c r="U39" s="21" t="s">
        <v>210</v>
      </c>
      <c r="V39" s="21"/>
      <c r="W39" s="21"/>
      <c r="X39" s="21"/>
      <c r="Y39" s="21"/>
      <c r="Z39" s="21"/>
      <c r="AA39" s="21"/>
      <c r="AB39" s="21"/>
      <c r="AC39" s="21"/>
      <c r="AD39" s="21"/>
      <c r="AE39" s="21"/>
      <c r="AF39" s="21"/>
      <c r="AG39" s="21"/>
      <c r="AH39" s="21"/>
      <c r="AI39" s="21"/>
      <c r="AJ39" s="21"/>
    </row>
    <row r="40" spans="1:36" x14ac:dyDescent="0.2">
      <c r="A40" s="82">
        <v>131835</v>
      </c>
      <c r="B40" s="21" t="s">
        <v>366</v>
      </c>
      <c r="C40" s="21" t="s">
        <v>178</v>
      </c>
      <c r="D40" s="21" t="s">
        <v>179</v>
      </c>
      <c r="E40" s="21" t="s">
        <v>180</v>
      </c>
      <c r="F40" s="21" t="s">
        <v>336</v>
      </c>
      <c r="G40" s="21" t="s">
        <v>181</v>
      </c>
      <c r="H40" s="21" t="s">
        <v>367</v>
      </c>
      <c r="I40" s="21" t="s">
        <v>210</v>
      </c>
      <c r="J40" s="21" t="s">
        <v>357</v>
      </c>
      <c r="K40" s="21" t="s">
        <v>273</v>
      </c>
      <c r="L40" s="21" t="s">
        <v>185</v>
      </c>
      <c r="M40" s="21" t="s">
        <v>186</v>
      </c>
      <c r="N40" s="21" t="s">
        <v>288</v>
      </c>
      <c r="O40" s="21" t="s">
        <v>360</v>
      </c>
      <c r="P40" s="21" t="s">
        <v>361</v>
      </c>
      <c r="Q40" s="21" t="s">
        <v>360</v>
      </c>
      <c r="R40" s="21" t="s">
        <v>190</v>
      </c>
      <c r="S40" s="21" t="s">
        <v>191</v>
      </c>
      <c r="T40" s="21" t="s">
        <v>183</v>
      </c>
      <c r="U40" s="21" t="s">
        <v>210</v>
      </c>
      <c r="V40" s="21"/>
      <c r="W40" s="21"/>
      <c r="X40" s="21"/>
      <c r="Y40" s="21"/>
      <c r="Z40" s="21"/>
      <c r="AA40" s="21"/>
      <c r="AB40" s="21"/>
      <c r="AC40" s="21"/>
      <c r="AD40" s="21"/>
      <c r="AE40" s="21"/>
      <c r="AF40" s="21"/>
      <c r="AG40" s="21"/>
      <c r="AH40" s="21"/>
      <c r="AI40" s="21"/>
      <c r="AJ40" s="21"/>
    </row>
    <row r="41" spans="1:36" x14ac:dyDescent="0.2">
      <c r="A41" s="82">
        <v>66296</v>
      </c>
      <c r="B41" s="21" t="s">
        <v>368</v>
      </c>
      <c r="C41" s="21" t="s">
        <v>178</v>
      </c>
      <c r="D41" s="21" t="s">
        <v>179</v>
      </c>
      <c r="E41" s="21" t="s">
        <v>180</v>
      </c>
      <c r="F41" s="21" t="s">
        <v>336</v>
      </c>
      <c r="G41" s="21" t="s">
        <v>181</v>
      </c>
      <c r="H41" s="21" t="s">
        <v>369</v>
      </c>
      <c r="I41" s="21" t="s">
        <v>183</v>
      </c>
      <c r="J41" s="21" t="s">
        <v>370</v>
      </c>
      <c r="K41" s="21" t="s">
        <v>320</v>
      </c>
      <c r="L41" s="21" t="s">
        <v>185</v>
      </c>
      <c r="M41" s="21" t="s">
        <v>186</v>
      </c>
      <c r="N41" s="21" t="s">
        <v>371</v>
      </c>
      <c r="O41" s="21" t="s">
        <v>372</v>
      </c>
      <c r="P41" s="21" t="s">
        <v>372</v>
      </c>
      <c r="Q41" s="21" t="s">
        <v>372</v>
      </c>
      <c r="R41" s="21" t="s">
        <v>190</v>
      </c>
      <c r="S41" s="21" t="s">
        <v>191</v>
      </c>
      <c r="T41" s="21" t="s">
        <v>183</v>
      </c>
      <c r="U41" s="21" t="s">
        <v>183</v>
      </c>
      <c r="V41" s="21"/>
      <c r="W41" s="21"/>
      <c r="X41" s="21"/>
      <c r="Y41" s="21"/>
      <c r="Z41" s="21"/>
      <c r="AA41" s="21"/>
      <c r="AB41" s="21"/>
      <c r="AC41" s="21"/>
      <c r="AD41" s="21"/>
      <c r="AE41" s="21"/>
      <c r="AF41" s="21"/>
      <c r="AG41" s="21"/>
      <c r="AH41" s="21"/>
      <c r="AI41" s="21"/>
      <c r="AJ41" s="21"/>
    </row>
    <row r="42" spans="1:36" x14ac:dyDescent="0.2">
      <c r="A42" s="82">
        <v>151400</v>
      </c>
      <c r="B42" s="21" t="s">
        <v>373</v>
      </c>
      <c r="C42" s="21" t="s">
        <v>178</v>
      </c>
      <c r="D42" s="21" t="s">
        <v>179</v>
      </c>
      <c r="E42" s="21" t="s">
        <v>180</v>
      </c>
      <c r="F42" s="21" t="s">
        <v>336</v>
      </c>
      <c r="G42" s="21" t="s">
        <v>181</v>
      </c>
      <c r="H42" s="21" t="s">
        <v>374</v>
      </c>
      <c r="I42" s="21" t="s">
        <v>183</v>
      </c>
      <c r="J42" s="21" t="s">
        <v>375</v>
      </c>
      <c r="K42" s="21" t="s">
        <v>320</v>
      </c>
      <c r="L42" s="21" t="s">
        <v>185</v>
      </c>
      <c r="M42" s="21" t="s">
        <v>186</v>
      </c>
      <c r="N42" s="21" t="s">
        <v>376</v>
      </c>
      <c r="O42" s="21" t="s">
        <v>377</v>
      </c>
      <c r="P42" s="21" t="s">
        <v>377</v>
      </c>
      <c r="Q42" s="21" t="s">
        <v>377</v>
      </c>
      <c r="R42" s="21" t="s">
        <v>190</v>
      </c>
      <c r="S42" s="21" t="s">
        <v>191</v>
      </c>
      <c r="T42" s="21" t="s">
        <v>183</v>
      </c>
      <c r="U42" s="21" t="s">
        <v>183</v>
      </c>
      <c r="V42" s="21"/>
      <c r="W42" s="21"/>
      <c r="X42" s="21"/>
      <c r="Y42" s="21"/>
      <c r="Z42" s="21"/>
      <c r="AA42" s="21"/>
      <c r="AB42" s="21"/>
      <c r="AC42" s="21"/>
      <c r="AD42" s="21"/>
      <c r="AE42" s="21"/>
      <c r="AF42" s="21"/>
      <c r="AG42" s="21"/>
      <c r="AH42" s="21"/>
      <c r="AI42" s="21"/>
      <c r="AJ42" s="21"/>
    </row>
    <row r="43" spans="1:36" x14ac:dyDescent="0.2">
      <c r="A43" s="82">
        <v>150507</v>
      </c>
      <c r="B43" s="21" t="s">
        <v>378</v>
      </c>
      <c r="C43" s="21" t="s">
        <v>178</v>
      </c>
      <c r="D43" s="21" t="s">
        <v>179</v>
      </c>
      <c r="E43" s="21" t="s">
        <v>180</v>
      </c>
      <c r="F43" s="21" t="s">
        <v>336</v>
      </c>
      <c r="G43" s="21" t="s">
        <v>181</v>
      </c>
      <c r="H43" s="21" t="s">
        <v>374</v>
      </c>
      <c r="I43" s="21" t="s">
        <v>183</v>
      </c>
      <c r="J43" s="21" t="s">
        <v>379</v>
      </c>
      <c r="K43" s="21" t="s">
        <v>320</v>
      </c>
      <c r="L43" s="21" t="s">
        <v>185</v>
      </c>
      <c r="M43" s="21" t="s">
        <v>186</v>
      </c>
      <c r="N43" s="21" t="s">
        <v>376</v>
      </c>
      <c r="O43" s="21" t="s">
        <v>377</v>
      </c>
      <c r="P43" s="21" t="s">
        <v>377</v>
      </c>
      <c r="Q43" s="21" t="s">
        <v>377</v>
      </c>
      <c r="R43" s="21" t="s">
        <v>190</v>
      </c>
      <c r="S43" s="21" t="s">
        <v>191</v>
      </c>
      <c r="T43" s="21" t="s">
        <v>183</v>
      </c>
      <c r="U43" s="21" t="s">
        <v>183</v>
      </c>
      <c r="V43" s="21"/>
      <c r="W43" s="21"/>
      <c r="X43" s="21"/>
      <c r="Y43" s="21"/>
      <c r="Z43" s="21"/>
      <c r="AA43" s="21"/>
      <c r="AB43" s="21"/>
      <c r="AC43" s="21"/>
      <c r="AD43" s="21"/>
      <c r="AE43" s="21"/>
      <c r="AF43" s="21"/>
      <c r="AG43" s="21"/>
      <c r="AH43" s="21"/>
      <c r="AI43" s="21"/>
      <c r="AJ43" s="2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
  <sheetViews>
    <sheetView workbookViewId="0">
      <selection activeCell="F23" sqref="F23"/>
    </sheetView>
  </sheetViews>
  <sheetFormatPr baseColWidth="10" defaultRowHeight="12.75" outlineLevelRow="3" x14ac:dyDescent="0.2"/>
  <cols>
    <col min="1" max="1" width="15.7109375" style="20" bestFit="1" customWidth="1"/>
    <col min="2" max="2" width="6.85546875" style="20" bestFit="1" customWidth="1"/>
    <col min="3" max="3" width="6.85546875" style="20" customWidth="1"/>
    <col min="4" max="4" width="12.7109375" style="20" bestFit="1" customWidth="1"/>
    <col min="5" max="5" width="15.140625" style="20" bestFit="1" customWidth="1"/>
    <col min="6" max="6" width="18.5703125" style="20" bestFit="1" customWidth="1"/>
    <col min="7" max="7" width="21.5703125" style="20" bestFit="1" customWidth="1"/>
    <col min="8" max="8" width="15.85546875" style="20" bestFit="1" customWidth="1"/>
    <col min="9" max="9" width="18.140625" style="20" bestFit="1" customWidth="1"/>
    <col min="10" max="10" width="17" style="20" bestFit="1" customWidth="1"/>
    <col min="11" max="11" width="43.140625" style="20" bestFit="1" customWidth="1"/>
    <col min="12" max="12" width="17" style="20" bestFit="1" customWidth="1"/>
    <col min="13" max="13" width="25.85546875" style="20" bestFit="1" customWidth="1"/>
    <col min="14" max="14" width="17.140625" style="20" bestFit="1" customWidth="1"/>
    <col min="15" max="16384" width="11.42578125" style="20"/>
  </cols>
  <sheetData>
    <row r="1" spans="1:14" x14ac:dyDescent="0.2">
      <c r="A1" s="19" t="s">
        <v>30</v>
      </c>
      <c r="B1" s="19" t="s">
        <v>26</v>
      </c>
      <c r="C1" s="19"/>
      <c r="D1" s="19" t="s">
        <v>27</v>
      </c>
      <c r="E1" s="19" t="s">
        <v>28</v>
      </c>
      <c r="F1" s="19" t="s">
        <v>29</v>
      </c>
      <c r="G1" s="19" t="s">
        <v>31</v>
      </c>
      <c r="H1" s="19" t="s">
        <v>32</v>
      </c>
      <c r="I1" s="19" t="s">
        <v>33</v>
      </c>
      <c r="J1" s="19" t="s">
        <v>34</v>
      </c>
      <c r="K1" s="19" t="s">
        <v>35</v>
      </c>
      <c r="L1" s="19" t="s">
        <v>36</v>
      </c>
      <c r="M1" s="19" t="s">
        <v>37</v>
      </c>
      <c r="N1" s="19" t="s">
        <v>38</v>
      </c>
    </row>
    <row r="2" spans="1:14" outlineLevel="3" x14ac:dyDescent="0.2">
      <c r="A2" s="21">
        <v>266581</v>
      </c>
      <c r="B2" s="21" t="s">
        <v>39</v>
      </c>
      <c r="C2" s="21"/>
      <c r="D2" s="21" t="s">
        <v>40</v>
      </c>
      <c r="E2" s="21" t="s">
        <v>41</v>
      </c>
      <c r="F2" s="22">
        <v>44539</v>
      </c>
      <c r="G2" s="23">
        <v>83800</v>
      </c>
      <c r="H2" s="21" t="s">
        <v>42</v>
      </c>
      <c r="I2" s="21" t="s">
        <v>43</v>
      </c>
      <c r="J2" s="21"/>
      <c r="K2" s="21" t="s">
        <v>44</v>
      </c>
      <c r="L2" s="21"/>
      <c r="M2" s="23">
        <v>55</v>
      </c>
      <c r="N2" s="22">
        <v>44595</v>
      </c>
    </row>
    <row r="3" spans="1:14" outlineLevel="3" x14ac:dyDescent="0.2">
      <c r="A3" s="21">
        <v>267146</v>
      </c>
      <c r="B3" s="21" t="s">
        <v>39</v>
      </c>
      <c r="C3" s="21"/>
      <c r="D3" s="21" t="s">
        <v>45</v>
      </c>
      <c r="E3" s="21" t="s">
        <v>46</v>
      </c>
      <c r="F3" s="22">
        <v>44551</v>
      </c>
      <c r="G3" s="23">
        <v>171700</v>
      </c>
      <c r="H3" s="21" t="s">
        <v>47</v>
      </c>
      <c r="I3" s="21" t="s">
        <v>43</v>
      </c>
      <c r="J3" s="21"/>
      <c r="K3" s="21" t="s">
        <v>48</v>
      </c>
      <c r="L3" s="21"/>
      <c r="M3" s="23">
        <v>55</v>
      </c>
      <c r="N3" s="22">
        <v>44595</v>
      </c>
    </row>
    <row r="4" spans="1:14" outlineLevel="3" x14ac:dyDescent="0.2">
      <c r="A4" s="21">
        <v>266857</v>
      </c>
      <c r="B4" s="21" t="s">
        <v>39</v>
      </c>
      <c r="C4" s="21"/>
      <c r="D4" s="21" t="s">
        <v>49</v>
      </c>
      <c r="E4" s="21" t="s">
        <v>41</v>
      </c>
      <c r="F4" s="22">
        <v>44544</v>
      </c>
      <c r="G4" s="23">
        <v>66614</v>
      </c>
      <c r="H4" s="21" t="s">
        <v>50</v>
      </c>
      <c r="I4" s="21" t="s">
        <v>43</v>
      </c>
      <c r="J4" s="21"/>
      <c r="K4" s="21" t="s">
        <v>44</v>
      </c>
      <c r="L4" s="21"/>
      <c r="M4" s="23">
        <v>55</v>
      </c>
      <c r="N4" s="22">
        <v>44595</v>
      </c>
    </row>
    <row r="5" spans="1:14" outlineLevel="3" x14ac:dyDescent="0.2">
      <c r="A5" s="21">
        <v>264931</v>
      </c>
      <c r="B5" s="21" t="s">
        <v>39</v>
      </c>
      <c r="C5" s="21"/>
      <c r="D5" s="21" t="s">
        <v>51</v>
      </c>
      <c r="E5" s="21" t="s">
        <v>46</v>
      </c>
      <c r="F5" s="22">
        <v>44511</v>
      </c>
      <c r="G5" s="23">
        <v>58490</v>
      </c>
      <c r="H5" s="21" t="s">
        <v>52</v>
      </c>
      <c r="I5" s="21" t="s">
        <v>43</v>
      </c>
      <c r="J5" s="21"/>
      <c r="K5" s="21" t="s">
        <v>53</v>
      </c>
      <c r="L5" s="21"/>
      <c r="M5" s="23">
        <v>54</v>
      </c>
      <c r="N5" s="22">
        <v>44596</v>
      </c>
    </row>
    <row r="6" spans="1:14" outlineLevel="3" x14ac:dyDescent="0.2">
      <c r="A6" s="21">
        <v>265415</v>
      </c>
      <c r="B6" s="21" t="s">
        <v>39</v>
      </c>
      <c r="C6" s="21"/>
      <c r="D6" s="21" t="s">
        <v>56</v>
      </c>
      <c r="E6" s="21" t="s">
        <v>57</v>
      </c>
      <c r="F6" s="22">
        <v>44522</v>
      </c>
      <c r="G6" s="23">
        <v>170100</v>
      </c>
      <c r="H6" s="21" t="s">
        <v>58</v>
      </c>
      <c r="I6" s="21" t="s">
        <v>43</v>
      </c>
      <c r="J6" s="21"/>
      <c r="K6" s="21" t="s">
        <v>59</v>
      </c>
      <c r="L6" s="21"/>
      <c r="M6" s="23">
        <v>54</v>
      </c>
      <c r="N6" s="22">
        <v>44596</v>
      </c>
    </row>
    <row r="7" spans="1:14" outlineLevel="3" x14ac:dyDescent="0.2">
      <c r="A7" s="21">
        <v>267804</v>
      </c>
      <c r="B7" s="21" t="s">
        <v>39</v>
      </c>
      <c r="C7" s="21"/>
      <c r="D7" s="21" t="s">
        <v>60</v>
      </c>
      <c r="E7" s="21" t="s">
        <v>46</v>
      </c>
      <c r="F7" s="22">
        <v>44567</v>
      </c>
      <c r="G7" s="23">
        <v>148100</v>
      </c>
      <c r="H7" s="21" t="s">
        <v>61</v>
      </c>
      <c r="I7" s="21" t="s">
        <v>43</v>
      </c>
      <c r="J7" s="21"/>
      <c r="K7" s="21" t="s">
        <v>62</v>
      </c>
      <c r="L7" s="21"/>
      <c r="M7" s="23">
        <v>23</v>
      </c>
      <c r="N7" s="22">
        <v>44627</v>
      </c>
    </row>
    <row r="8" spans="1:14" outlineLevel="3" x14ac:dyDescent="0.2">
      <c r="A8" s="21">
        <v>268426</v>
      </c>
      <c r="B8" s="21" t="s">
        <v>39</v>
      </c>
      <c r="C8" s="21"/>
      <c r="D8" s="21" t="s">
        <v>63</v>
      </c>
      <c r="E8" s="21" t="s">
        <v>46</v>
      </c>
      <c r="F8" s="22">
        <v>44584</v>
      </c>
      <c r="G8" s="23">
        <v>247800</v>
      </c>
      <c r="H8" s="21" t="s">
        <v>61</v>
      </c>
      <c r="I8" s="21" t="s">
        <v>43</v>
      </c>
      <c r="J8" s="21"/>
      <c r="K8" s="21" t="s">
        <v>62</v>
      </c>
      <c r="L8" s="21"/>
      <c r="M8" s="23">
        <v>23</v>
      </c>
      <c r="N8" s="22">
        <v>44627</v>
      </c>
    </row>
    <row r="9" spans="1:14" outlineLevel="3" x14ac:dyDescent="0.2">
      <c r="A9" s="21">
        <v>267773</v>
      </c>
      <c r="B9" s="21" t="s">
        <v>39</v>
      </c>
      <c r="C9" s="21"/>
      <c r="D9" s="21" t="s">
        <v>64</v>
      </c>
      <c r="E9" s="21" t="s">
        <v>46</v>
      </c>
      <c r="F9" s="22">
        <v>44566</v>
      </c>
      <c r="G9" s="23">
        <v>70100</v>
      </c>
      <c r="H9" s="21" t="s">
        <v>65</v>
      </c>
      <c r="I9" s="21" t="s">
        <v>43</v>
      </c>
      <c r="J9" s="21"/>
      <c r="K9" s="21" t="s">
        <v>66</v>
      </c>
      <c r="L9" s="21"/>
      <c r="M9" s="23">
        <v>23</v>
      </c>
      <c r="N9" s="22">
        <v>44627</v>
      </c>
    </row>
    <row r="10" spans="1:14" outlineLevel="3" x14ac:dyDescent="0.2">
      <c r="A10" s="21">
        <v>267993</v>
      </c>
      <c r="B10" s="21" t="s">
        <v>39</v>
      </c>
      <c r="C10" s="21"/>
      <c r="D10" s="21" t="s">
        <v>67</v>
      </c>
      <c r="E10" s="21" t="s">
        <v>46</v>
      </c>
      <c r="F10" s="22">
        <v>44572</v>
      </c>
      <c r="G10" s="23">
        <v>64000</v>
      </c>
      <c r="H10" s="21" t="s">
        <v>68</v>
      </c>
      <c r="I10" s="21" t="s">
        <v>43</v>
      </c>
      <c r="J10" s="21"/>
      <c r="K10" s="21" t="s">
        <v>69</v>
      </c>
      <c r="L10" s="21"/>
      <c r="M10" s="23">
        <v>23</v>
      </c>
      <c r="N10" s="22">
        <v>44627</v>
      </c>
    </row>
    <row r="11" spans="1:14" outlineLevel="3" x14ac:dyDescent="0.2">
      <c r="A11" s="21">
        <v>263157</v>
      </c>
      <c r="B11" s="21" t="s">
        <v>39</v>
      </c>
      <c r="C11" s="21"/>
      <c r="D11" s="21" t="s">
        <v>83</v>
      </c>
      <c r="E11" s="21" t="s">
        <v>84</v>
      </c>
      <c r="F11" s="22">
        <v>44471</v>
      </c>
      <c r="G11" s="23">
        <v>2700</v>
      </c>
      <c r="H11" s="21" t="s">
        <v>85</v>
      </c>
      <c r="I11" s="21" t="s">
        <v>86</v>
      </c>
      <c r="J11" s="21"/>
      <c r="K11" s="21" t="s">
        <v>87</v>
      </c>
      <c r="L11" s="21" t="s">
        <v>88</v>
      </c>
      <c r="M11" s="23">
        <v>118</v>
      </c>
      <c r="N11" s="22">
        <v>44532</v>
      </c>
    </row>
    <row r="12" spans="1:14" outlineLevel="3" x14ac:dyDescent="0.2">
      <c r="A12" s="21">
        <v>267158</v>
      </c>
      <c r="B12" s="21" t="s">
        <v>39</v>
      </c>
      <c r="C12" s="21"/>
      <c r="D12" s="21" t="s">
        <v>98</v>
      </c>
      <c r="E12" s="21" t="s">
        <v>46</v>
      </c>
      <c r="F12" s="22">
        <v>44551</v>
      </c>
      <c r="G12" s="23">
        <v>960</v>
      </c>
      <c r="H12" s="21" t="s">
        <v>47</v>
      </c>
      <c r="I12" s="21" t="s">
        <v>86</v>
      </c>
      <c r="J12" s="21"/>
      <c r="K12" s="21" t="s">
        <v>99</v>
      </c>
      <c r="L12" s="21" t="s">
        <v>100</v>
      </c>
      <c r="M12" s="23">
        <v>55</v>
      </c>
      <c r="N12" s="22">
        <v>44595</v>
      </c>
    </row>
    <row r="13" spans="1:14" outlineLevel="3" x14ac:dyDescent="0.2">
      <c r="A13" s="21">
        <v>264573</v>
      </c>
      <c r="B13" s="21" t="s">
        <v>39</v>
      </c>
      <c r="C13" s="21"/>
      <c r="D13" s="21" t="s">
        <v>104</v>
      </c>
      <c r="E13" s="21" t="s">
        <v>46</v>
      </c>
      <c r="F13" s="22">
        <v>44503</v>
      </c>
      <c r="G13" s="23">
        <v>15189</v>
      </c>
      <c r="H13" s="21" t="s">
        <v>105</v>
      </c>
      <c r="I13" s="21" t="s">
        <v>86</v>
      </c>
      <c r="J13" s="21"/>
      <c r="K13" s="21" t="s">
        <v>106</v>
      </c>
      <c r="L13" s="21" t="s">
        <v>107</v>
      </c>
      <c r="M13" s="23">
        <v>54</v>
      </c>
      <c r="N13" s="22">
        <v>44596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
  <sheetViews>
    <sheetView workbookViewId="0">
      <selection activeCell="F22" sqref="F22"/>
    </sheetView>
  </sheetViews>
  <sheetFormatPr baseColWidth="10" defaultRowHeight="12.75" outlineLevelRow="3" x14ac:dyDescent="0.2"/>
  <cols>
    <col min="1" max="1" width="11.42578125" style="83"/>
  </cols>
  <sheetData>
    <row r="1" spans="1:13" s="20" customFormat="1" x14ac:dyDescent="0.2">
      <c r="A1" s="87" t="s">
        <v>30</v>
      </c>
      <c r="B1" s="19" t="s">
        <v>26</v>
      </c>
      <c r="C1" s="19" t="s">
        <v>27</v>
      </c>
      <c r="D1" s="19" t="s">
        <v>28</v>
      </c>
      <c r="E1" s="19" t="s">
        <v>29</v>
      </c>
      <c r="F1" s="19" t="s">
        <v>31</v>
      </c>
      <c r="G1" s="19" t="s">
        <v>32</v>
      </c>
      <c r="H1" s="19" t="s">
        <v>33</v>
      </c>
      <c r="I1" s="19" t="s">
        <v>34</v>
      </c>
      <c r="J1" s="19" t="s">
        <v>35</v>
      </c>
      <c r="K1" s="19" t="s">
        <v>36</v>
      </c>
      <c r="L1" s="19" t="s">
        <v>37</v>
      </c>
      <c r="M1" s="19" t="s">
        <v>38</v>
      </c>
    </row>
    <row r="2" spans="1:13" s="20" customFormat="1" outlineLevel="3" x14ac:dyDescent="0.2">
      <c r="A2" s="82">
        <v>264931</v>
      </c>
      <c r="B2" s="21" t="s">
        <v>39</v>
      </c>
      <c r="C2" s="21" t="s">
        <v>51</v>
      </c>
      <c r="D2" s="21" t="s">
        <v>54</v>
      </c>
      <c r="E2" s="22">
        <v>44511</v>
      </c>
      <c r="F2" s="23">
        <v>3500</v>
      </c>
      <c r="G2" s="21" t="s">
        <v>52</v>
      </c>
      <c r="H2" s="21" t="s">
        <v>43</v>
      </c>
      <c r="I2" s="21"/>
      <c r="J2" s="21" t="s">
        <v>55</v>
      </c>
      <c r="K2" s="21"/>
      <c r="L2" s="23">
        <v>30</v>
      </c>
      <c r="M2" s="22">
        <v>44620</v>
      </c>
    </row>
    <row r="3" spans="1:13" s="20" customFormat="1" outlineLevel="3" x14ac:dyDescent="0.2">
      <c r="A3" s="82">
        <v>261307</v>
      </c>
      <c r="B3" s="21" t="s">
        <v>39</v>
      </c>
      <c r="C3" s="21" t="s">
        <v>70</v>
      </c>
      <c r="D3" s="21" t="s">
        <v>54</v>
      </c>
      <c r="E3" s="22">
        <v>44423</v>
      </c>
      <c r="F3" s="23">
        <v>285719</v>
      </c>
      <c r="G3" s="21" t="s">
        <v>71</v>
      </c>
      <c r="H3" s="21" t="s">
        <v>43</v>
      </c>
      <c r="I3" s="21"/>
      <c r="J3" s="21" t="s">
        <v>72</v>
      </c>
      <c r="K3" s="21" t="s">
        <v>73</v>
      </c>
      <c r="L3" s="23">
        <v>150</v>
      </c>
      <c r="M3" s="22">
        <v>44500</v>
      </c>
    </row>
    <row r="4" spans="1:13" s="20" customFormat="1" outlineLevel="3" x14ac:dyDescent="0.2">
      <c r="A4" s="82">
        <v>261139</v>
      </c>
      <c r="B4" s="21" t="s">
        <v>39</v>
      </c>
      <c r="C4" s="21" t="s">
        <v>74</v>
      </c>
      <c r="D4" s="21" t="s">
        <v>54</v>
      </c>
      <c r="E4" s="22">
        <v>44419</v>
      </c>
      <c r="F4" s="23">
        <v>87435</v>
      </c>
      <c r="G4" s="21" t="s">
        <v>75</v>
      </c>
      <c r="H4" s="21" t="s">
        <v>43</v>
      </c>
      <c r="I4" s="21"/>
      <c r="J4" s="21" t="s">
        <v>76</v>
      </c>
      <c r="K4" s="21" t="s">
        <v>73</v>
      </c>
      <c r="L4" s="23">
        <v>154</v>
      </c>
      <c r="M4" s="22">
        <v>44496</v>
      </c>
    </row>
    <row r="5" spans="1:13" s="20" customFormat="1" outlineLevel="3" x14ac:dyDescent="0.2">
      <c r="A5" s="82">
        <v>261227</v>
      </c>
      <c r="B5" s="21" t="s">
        <v>39</v>
      </c>
      <c r="C5" s="21" t="s">
        <v>77</v>
      </c>
      <c r="D5" s="21" t="s">
        <v>54</v>
      </c>
      <c r="E5" s="22">
        <v>44421</v>
      </c>
      <c r="F5" s="23">
        <v>45163</v>
      </c>
      <c r="G5" s="21" t="s">
        <v>75</v>
      </c>
      <c r="H5" s="21" t="s">
        <v>43</v>
      </c>
      <c r="I5" s="21"/>
      <c r="J5" s="21" t="s">
        <v>78</v>
      </c>
      <c r="K5" s="21" t="s">
        <v>73</v>
      </c>
      <c r="L5" s="23">
        <v>154</v>
      </c>
      <c r="M5" s="22">
        <v>44496</v>
      </c>
    </row>
    <row r="6" spans="1:13" s="20" customFormat="1" outlineLevel="3" x14ac:dyDescent="0.2">
      <c r="A6" s="82">
        <v>245176</v>
      </c>
      <c r="B6" s="21" t="s">
        <v>39</v>
      </c>
      <c r="C6" s="21" t="s">
        <v>79</v>
      </c>
      <c r="D6" s="21" t="s">
        <v>54</v>
      </c>
      <c r="E6" s="22">
        <v>44083</v>
      </c>
      <c r="F6" s="23">
        <v>29800</v>
      </c>
      <c r="G6" s="21" t="s">
        <v>80</v>
      </c>
      <c r="H6" s="21" t="s">
        <v>43</v>
      </c>
      <c r="I6" s="21"/>
      <c r="J6" s="21" t="s">
        <v>81</v>
      </c>
      <c r="K6" s="21" t="s">
        <v>82</v>
      </c>
      <c r="L6" s="23">
        <v>498</v>
      </c>
      <c r="M6" s="22">
        <v>44152</v>
      </c>
    </row>
    <row r="7" spans="1:13" s="20" customFormat="1" outlineLevel="3" x14ac:dyDescent="0.2">
      <c r="A7" s="82">
        <v>264283</v>
      </c>
      <c r="B7" s="21" t="s">
        <v>39</v>
      </c>
      <c r="C7" s="21" t="s">
        <v>89</v>
      </c>
      <c r="D7" s="21" t="s">
        <v>54</v>
      </c>
      <c r="E7" s="22">
        <v>44496</v>
      </c>
      <c r="F7" s="23">
        <v>285719</v>
      </c>
      <c r="G7" s="21" t="s">
        <v>90</v>
      </c>
      <c r="H7" s="21" t="s">
        <v>43</v>
      </c>
      <c r="I7" s="21"/>
      <c r="J7" s="21" t="s">
        <v>91</v>
      </c>
      <c r="K7" s="21" t="s">
        <v>92</v>
      </c>
      <c r="L7" s="23">
        <v>104</v>
      </c>
      <c r="M7" s="22">
        <v>44546</v>
      </c>
    </row>
    <row r="8" spans="1:13" s="20" customFormat="1" outlineLevel="3" x14ac:dyDescent="0.2">
      <c r="A8" s="82">
        <v>251537</v>
      </c>
      <c r="B8" s="21" t="s">
        <v>39</v>
      </c>
      <c r="C8" s="21" t="s">
        <v>93</v>
      </c>
      <c r="D8" s="21" t="s">
        <v>94</v>
      </c>
      <c r="E8" s="22">
        <v>44226</v>
      </c>
      <c r="F8" s="23">
        <v>45700</v>
      </c>
      <c r="G8" s="21" t="s">
        <v>95</v>
      </c>
      <c r="H8" s="21" t="s">
        <v>43</v>
      </c>
      <c r="I8" s="21"/>
      <c r="J8" s="21" t="s">
        <v>96</v>
      </c>
      <c r="K8" s="21" t="s">
        <v>97</v>
      </c>
      <c r="L8" s="23">
        <v>408</v>
      </c>
      <c r="M8" s="22">
        <v>44242</v>
      </c>
    </row>
    <row r="9" spans="1:13" s="20" customFormat="1" outlineLevel="3" x14ac:dyDescent="0.2">
      <c r="A9" s="82">
        <v>266158</v>
      </c>
      <c r="B9" s="21" t="s">
        <v>39</v>
      </c>
      <c r="C9" s="21" t="s">
        <v>101</v>
      </c>
      <c r="D9" s="21" t="s">
        <v>54</v>
      </c>
      <c r="E9" s="22">
        <v>44532</v>
      </c>
      <c r="F9" s="23">
        <v>138100</v>
      </c>
      <c r="G9" s="21" t="s">
        <v>50</v>
      </c>
      <c r="H9" s="21" t="s">
        <v>43</v>
      </c>
      <c r="I9" s="21"/>
      <c r="J9" s="21" t="s">
        <v>102</v>
      </c>
      <c r="K9" s="21" t="s">
        <v>103</v>
      </c>
      <c r="L9" s="23">
        <v>36</v>
      </c>
      <c r="M9" s="22">
        <v>44614</v>
      </c>
    </row>
    <row r="10" spans="1:13" s="20" customFormat="1" outlineLevel="3" x14ac:dyDescent="0.2">
      <c r="A10" s="82">
        <v>212787</v>
      </c>
      <c r="B10" s="21" t="s">
        <v>39</v>
      </c>
      <c r="C10" s="21" t="s">
        <v>108</v>
      </c>
      <c r="D10" s="21" t="s">
        <v>94</v>
      </c>
      <c r="E10" s="22">
        <v>43521</v>
      </c>
      <c r="F10" s="23">
        <v>54400</v>
      </c>
      <c r="G10" s="21" t="s">
        <v>109</v>
      </c>
      <c r="H10" s="21" t="s">
        <v>43</v>
      </c>
      <c r="I10" s="21"/>
      <c r="J10" s="21" t="s">
        <v>110</v>
      </c>
      <c r="K10" s="21" t="s">
        <v>111</v>
      </c>
      <c r="L10" s="23">
        <v>1042</v>
      </c>
      <c r="M10" s="22">
        <v>43608</v>
      </c>
    </row>
    <row r="11" spans="1:13" s="20" customFormat="1" outlineLevel="3" x14ac:dyDescent="0.2">
      <c r="A11" s="82">
        <v>257322</v>
      </c>
      <c r="B11" s="21" t="s">
        <v>39</v>
      </c>
      <c r="C11" s="21" t="s">
        <v>112</v>
      </c>
      <c r="D11" s="21" t="s">
        <v>54</v>
      </c>
      <c r="E11" s="22">
        <v>44317</v>
      </c>
      <c r="F11" s="23">
        <v>45163</v>
      </c>
      <c r="G11" s="21" t="s">
        <v>113</v>
      </c>
      <c r="H11" s="21" t="s">
        <v>43</v>
      </c>
      <c r="I11" s="21"/>
      <c r="J11" s="21" t="s">
        <v>114</v>
      </c>
      <c r="K11" s="21" t="s">
        <v>73</v>
      </c>
      <c r="L11" s="23">
        <v>275</v>
      </c>
      <c r="M11" s="22">
        <v>44375</v>
      </c>
    </row>
    <row r="12" spans="1:13" s="20" customFormat="1" outlineLevel="3" x14ac:dyDescent="0.2">
      <c r="A12" s="82">
        <v>220241</v>
      </c>
      <c r="B12" s="21" t="s">
        <v>39</v>
      </c>
      <c r="C12" s="21" t="s">
        <v>115</v>
      </c>
      <c r="D12" s="21" t="s">
        <v>94</v>
      </c>
      <c r="E12" s="22">
        <v>43632</v>
      </c>
      <c r="F12" s="23">
        <v>17600</v>
      </c>
      <c r="G12" s="21" t="s">
        <v>116</v>
      </c>
      <c r="H12" s="21" t="s">
        <v>43</v>
      </c>
      <c r="I12" s="21"/>
      <c r="J12" s="21" t="s">
        <v>117</v>
      </c>
      <c r="K12" s="21" t="s">
        <v>118</v>
      </c>
      <c r="L12" s="23">
        <v>910</v>
      </c>
      <c r="M12" s="22">
        <v>43740</v>
      </c>
    </row>
    <row r="13" spans="1:13" x14ac:dyDescent="0.2">
      <c r="F13" s="25">
        <f>SUM(F2:F12)</f>
        <v>1038299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
  <sheetViews>
    <sheetView workbookViewId="0">
      <selection activeCell="F7" sqref="F7"/>
    </sheetView>
  </sheetViews>
  <sheetFormatPr baseColWidth="10" defaultRowHeight="12.75" outlineLevelRow="3" x14ac:dyDescent="0.2"/>
  <sheetData>
    <row r="1" spans="1:13" s="20" customFormat="1" x14ac:dyDescent="0.2">
      <c r="A1" s="19" t="s">
        <v>26</v>
      </c>
      <c r="B1" s="19" t="s">
        <v>27</v>
      </c>
      <c r="C1" s="19" t="s">
        <v>28</v>
      </c>
      <c r="D1" s="19" t="s">
        <v>29</v>
      </c>
      <c r="E1" s="19" t="s">
        <v>30</v>
      </c>
      <c r="F1" s="19" t="s">
        <v>31</v>
      </c>
      <c r="G1" s="19" t="s">
        <v>32</v>
      </c>
      <c r="H1" s="19" t="s">
        <v>33</v>
      </c>
      <c r="I1" s="19" t="s">
        <v>34</v>
      </c>
      <c r="J1" s="19" t="s">
        <v>35</v>
      </c>
      <c r="K1" s="19" t="s">
        <v>36</v>
      </c>
      <c r="L1" s="19" t="s">
        <v>37</v>
      </c>
      <c r="M1" s="19" t="s">
        <v>38</v>
      </c>
    </row>
    <row r="2" spans="1:13" s="20" customFormat="1" outlineLevel="3" x14ac:dyDescent="0.2">
      <c r="A2" s="21" t="s">
        <v>39</v>
      </c>
      <c r="B2" s="21" t="s">
        <v>119</v>
      </c>
      <c r="C2" s="21" t="s">
        <v>57</v>
      </c>
      <c r="D2" s="22">
        <v>44214</v>
      </c>
      <c r="E2" s="21" t="s">
        <v>120</v>
      </c>
      <c r="F2" s="24">
        <v>891487</v>
      </c>
      <c r="G2" s="21" t="s">
        <v>121</v>
      </c>
      <c r="H2" s="21" t="s">
        <v>122</v>
      </c>
      <c r="I2" s="21"/>
      <c r="J2" s="21" t="s">
        <v>123</v>
      </c>
      <c r="K2" s="21" t="s">
        <v>124</v>
      </c>
      <c r="L2" s="23">
        <v>466</v>
      </c>
      <c r="M2" s="22">
        <v>44214</v>
      </c>
    </row>
    <row r="3" spans="1:13" s="20" customFormat="1" outlineLevel="3" x14ac:dyDescent="0.2">
      <c r="A3" s="21" t="s">
        <v>39</v>
      </c>
      <c r="B3" s="21" t="s">
        <v>125</v>
      </c>
      <c r="C3" s="21" t="s">
        <v>57</v>
      </c>
      <c r="D3" s="22">
        <v>44519</v>
      </c>
      <c r="E3" s="21" t="s">
        <v>126</v>
      </c>
      <c r="F3" s="24">
        <v>373810</v>
      </c>
      <c r="G3" s="21" t="s">
        <v>121</v>
      </c>
      <c r="H3" s="21" t="s">
        <v>122</v>
      </c>
      <c r="I3" s="21"/>
      <c r="J3" s="21" t="s">
        <v>127</v>
      </c>
      <c r="K3" s="21" t="s">
        <v>124</v>
      </c>
      <c r="L3" s="23">
        <v>161</v>
      </c>
      <c r="M3" s="22">
        <v>44519</v>
      </c>
    </row>
    <row r="4" spans="1:13" s="20" customFormat="1" outlineLevel="3" x14ac:dyDescent="0.2">
      <c r="A4" s="21" t="s">
        <v>39</v>
      </c>
      <c r="B4" s="21" t="s">
        <v>128</v>
      </c>
      <c r="C4" s="21" t="s">
        <v>57</v>
      </c>
      <c r="D4" s="22">
        <v>44172</v>
      </c>
      <c r="E4" s="21" t="s">
        <v>129</v>
      </c>
      <c r="F4" s="24">
        <v>1618090</v>
      </c>
      <c r="G4" s="21" t="s">
        <v>130</v>
      </c>
      <c r="H4" s="21" t="s">
        <v>122</v>
      </c>
      <c r="I4" s="21"/>
      <c r="J4" s="21" t="s">
        <v>123</v>
      </c>
      <c r="K4" s="21" t="s">
        <v>131</v>
      </c>
      <c r="L4" s="23">
        <v>508</v>
      </c>
      <c r="M4" s="22">
        <v>44172</v>
      </c>
    </row>
    <row r="5" spans="1:13" s="20" customFormat="1" outlineLevel="3" x14ac:dyDescent="0.2">
      <c r="A5" s="21" t="s">
        <v>39</v>
      </c>
      <c r="B5" s="21" t="s">
        <v>132</v>
      </c>
      <c r="C5" s="21" t="s">
        <v>57</v>
      </c>
      <c r="D5" s="22">
        <v>44260</v>
      </c>
      <c r="E5" s="21" t="s">
        <v>133</v>
      </c>
      <c r="F5" s="24">
        <v>1524824</v>
      </c>
      <c r="G5" s="21" t="s">
        <v>130</v>
      </c>
      <c r="H5" s="21" t="s">
        <v>122</v>
      </c>
      <c r="I5" s="21"/>
      <c r="J5" s="21" t="s">
        <v>123</v>
      </c>
      <c r="K5" s="21" t="s">
        <v>131</v>
      </c>
      <c r="L5" s="23">
        <v>420</v>
      </c>
      <c r="M5" s="22">
        <v>44260</v>
      </c>
    </row>
    <row r="6" spans="1:13" x14ac:dyDescent="0.2">
      <c r="F6" s="25">
        <f>SUM(F2:F5)</f>
        <v>4408211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NIT 900226715</vt:lpstr>
      <vt:lpstr>RESUMEN</vt:lpstr>
      <vt:lpstr>DEVOLUCIONES</vt:lpstr>
      <vt:lpstr>CARTERA COOSALUD </vt:lpstr>
      <vt:lpstr>GLOSAS </vt:lpstr>
      <vt:lpstr>PAGOS X LEGA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Grettel Camila Jimenez Najar</cp:lastModifiedBy>
  <dcterms:created xsi:type="dcterms:W3CDTF">2022-04-08T20:36:48Z</dcterms:created>
  <dcterms:modified xsi:type="dcterms:W3CDTF">2022-05-02T22:33:31Z</dcterms:modified>
</cp:coreProperties>
</file>