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ciliaciones Cartera\Circular 011\Actualizacion Carteras\AIFT010 NUEVOS\"/>
    </mc:Choice>
  </mc:AlternateContent>
  <xr:revisionPtr revIDLastSave="0" documentId="8_{C72D832F-4108-4EFB-8301-73AC4DEE294A}" xr6:coauthVersionLast="47" xr6:coauthVersionMax="47" xr10:uidLastSave="{00000000-0000-0000-0000-000000000000}"/>
  <bookViews>
    <workbookView xWindow="-120" yWindow="-120" windowWidth="29040" windowHeight="15840" xr2:uid="{4EE93CE7-BE46-4879-97A9-BD9A4432B061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AIFT010!$A$8:$AI$22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AK18" i="1"/>
  <c r="AK15" i="1"/>
  <c r="AL15" i="1" s="1"/>
  <c r="AK14" i="1"/>
  <c r="AL14" i="1" s="1"/>
  <c r="AK13" i="1"/>
  <c r="AK11" i="1"/>
  <c r="AL11" i="1" s="1"/>
  <c r="AK10" i="1"/>
  <c r="N23" i="1"/>
  <c r="G23" i="1"/>
  <c r="AK19" i="1" l="1"/>
  <c r="AL19" i="1" s="1"/>
  <c r="Q23" i="1"/>
  <c r="T23" i="1" s="1"/>
  <c r="S23" i="1"/>
  <c r="U23" i="1"/>
  <c r="AK12" i="1"/>
  <c r="AL12" i="1" s="1"/>
  <c r="AL13" i="1"/>
  <c r="AK20" i="1"/>
  <c r="AL20" i="1" s="1"/>
  <c r="AK21" i="1"/>
  <c r="AL21" i="1" s="1"/>
  <c r="AK22" i="1"/>
  <c r="AL22" i="1" s="1"/>
  <c r="AL9" i="1"/>
  <c r="AK16" i="1"/>
  <c r="AL16" i="1" s="1"/>
  <c r="AK9" i="1"/>
  <c r="AL10" i="1"/>
  <c r="AK17" i="1"/>
  <c r="AL17" i="1" s="1"/>
  <c r="AL18" i="1"/>
  <c r="K23" i="1" l="1"/>
  <c r="M23" i="1"/>
  <c r="R23" i="1"/>
  <c r="O23" i="1"/>
  <c r="H23" i="1"/>
  <c r="L23" i="1"/>
  <c r="J23" i="1"/>
  <c r="Z23" i="1" l="1"/>
  <c r="AG23" i="1"/>
  <c r="X23" i="1"/>
  <c r="AE23" i="1"/>
  <c r="AB23" i="1"/>
  <c r="AF23" i="1"/>
  <c r="A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D31FB89-7C2F-4269-9BE4-AD65EE4FD19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8003A3ED-915B-452D-909C-8F4A6CA6E8B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<sst xmlns="http://schemas.openxmlformats.org/spreadsheetml/2006/main" count="129" uniqueCount="73">
  <si>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</si>
  <si>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</si>
  <si>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</si>
  <si>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</si>
  <si>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</si>
  <si>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</si>
  <si>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</si>
  <si>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</si>
  <si>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</si>
  <si>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</si>
  <si>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</si>
  <si>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</si>
  <si>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</si>
  <si>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</si>
  <si>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</si>
  <si>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</si>
  <si>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</si>
  <si>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</si>
  <si>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</si>
  <si>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</si>
  <si>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</si>
  <si>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</si>
  <si>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</si>
  <si>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</si>
  <si>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</si>
  <si>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</si>
  <si>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</si>
  <si>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</si>
  <si>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</si>
  <si>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</si>
  <si>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</si>
  <si>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</si>
  <si>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</si>
  <si>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</si>
  <si>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</si>
  <si>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</si>
  <si>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</si>
  <si>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</si>
  <si>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</si>
  <si>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</si>
  <si>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</si>
  <si>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</si>
  <si>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</si>
  <si>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</si>
  <si>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Valor Conciliado</t>
  </si>
  <si>
    <t>COOSALUD EPS S.A.</t>
  </si>
  <si>
    <t>UNIDAD CLINICA LA MAGDALENA SAS</t>
  </si>
  <si>
    <t>EVENTO</t>
  </si>
  <si>
    <t/>
  </si>
  <si>
    <t>1028990</t>
  </si>
  <si>
    <t>GL-689251634975</t>
  </si>
  <si>
    <t xml:space="preserve"> </t>
  </si>
  <si>
    <t>1031381</t>
  </si>
  <si>
    <t>GL-689251634732</t>
  </si>
  <si>
    <t>1048025</t>
  </si>
  <si>
    <t>GL-689251634976</t>
  </si>
  <si>
    <t>1050509</t>
  </si>
  <si>
    <t>GL-689251634992</t>
  </si>
  <si>
    <t>1063035</t>
  </si>
  <si>
    <t>1065085</t>
  </si>
  <si>
    <t>GL-6892771314623</t>
  </si>
  <si>
    <t>1066119</t>
  </si>
  <si>
    <t>1078296</t>
  </si>
  <si>
    <t>GL-689251635974</t>
  </si>
  <si>
    <t>1078837</t>
  </si>
  <si>
    <t>GL-689251636289</t>
  </si>
  <si>
    <t>1081163</t>
  </si>
  <si>
    <t>GL-689251635976</t>
  </si>
  <si>
    <t>1089403</t>
  </si>
  <si>
    <t>1409967</t>
  </si>
  <si>
    <t>GL-689251637073</t>
  </si>
  <si>
    <t>1412188</t>
  </si>
  <si>
    <t>1415891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</si>
</sst>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164" fontId="0" fillId="4" borderId="0" xfId="0" applyNumberFormat="1" applyFill="1"/>
    <xf numFmtId="164" fontId="0" fillId="5" borderId="0" xfId="0" applyNumberFormat="1" applyFill="1"/>
    <xf numFmtId="164" fontId="5" fillId="0" borderId="5" xfId="1" applyNumberFormat="1" applyFont="1" applyFill="1" applyBorder="1" applyProtection="1"/>
    <xf numFmtId="164" fontId="0" fillId="6" borderId="0" xfId="0" applyNumberFormat="1" applyFill="1"/>
  </cellXfs>
  <cellStyles count="4">
    <cellStyle name="Millares" xfId="1" builtinId="3"/>
    <cellStyle name="Millares 2" xfId="3" xr:uid="{01749671-29E3-4F96-8A56-A4D2A50D26C6}"/>
    <cellStyle name="Normal" xfId="0" builtinId="0"/>
    <cellStyle name="Normal 2 2" xfId="2" xr:uid="{5DE0A329-C61B-454E-A214-DBDA96FEE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UNIDAD%20CLINICA%20LA%20MAGDALENA%20S.A.S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>
        <row r="25">
          <cell r="H25">
            <v>0</v>
          </cell>
        </row>
      </sheetData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 t="str">
            <v>(en blanco)</v>
          </cell>
          <cell r="J4" t="str">
            <v>(en blanco)</v>
          </cell>
          <cell r="K4">
            <v>90364468</v>
          </cell>
        </row>
        <row r="5">
          <cell r="I5">
            <v>1028990</v>
          </cell>
          <cell r="J5">
            <v>43105.384027777778</v>
          </cell>
          <cell r="K5">
            <v>2913276</v>
          </cell>
        </row>
        <row r="6">
          <cell r="I6">
            <v>1031381</v>
          </cell>
          <cell r="J6">
            <v>43105.384027777778</v>
          </cell>
          <cell r="K6">
            <v>998165</v>
          </cell>
        </row>
        <row r="7">
          <cell r="I7">
            <v>1048025</v>
          </cell>
          <cell r="J7">
            <v>43196.327777777777</v>
          </cell>
          <cell r="K7">
            <v>4941526</v>
          </cell>
        </row>
        <row r="8">
          <cell r="I8">
            <v>1050509</v>
          </cell>
          <cell r="J8">
            <v>43196.327777777777</v>
          </cell>
          <cell r="K8">
            <v>7654822</v>
          </cell>
        </row>
        <row r="9">
          <cell r="I9">
            <v>1063035</v>
          </cell>
          <cell r="J9">
            <v>43264.11041666667</v>
          </cell>
          <cell r="K9">
            <v>2533557</v>
          </cell>
        </row>
        <row r="10">
          <cell r="I10">
            <v>1065085</v>
          </cell>
          <cell r="J10">
            <v>43322.36041666667</v>
          </cell>
          <cell r="K10">
            <v>8331010</v>
          </cell>
        </row>
        <row r="11">
          <cell r="I11">
            <v>1066119</v>
          </cell>
          <cell r="J11">
            <v>43322.36041666667</v>
          </cell>
          <cell r="K11">
            <v>1070344</v>
          </cell>
        </row>
        <row r="12">
          <cell r="I12">
            <v>1078296</v>
          </cell>
          <cell r="J12">
            <v>43444.338888888888</v>
          </cell>
          <cell r="K12">
            <v>5973065</v>
          </cell>
        </row>
        <row r="13">
          <cell r="I13">
            <v>1078837</v>
          </cell>
          <cell r="J13">
            <v>43444.338888888888</v>
          </cell>
          <cell r="K13">
            <v>6097849</v>
          </cell>
        </row>
        <row r="14">
          <cell r="I14">
            <v>1081163</v>
          </cell>
          <cell r="J14">
            <v>43444.338888888888</v>
          </cell>
          <cell r="K14">
            <v>3265374</v>
          </cell>
        </row>
        <row r="15">
          <cell r="I15">
            <v>1089403</v>
          </cell>
          <cell r="J15">
            <v>43469.378472222219</v>
          </cell>
          <cell r="K15">
            <v>51300</v>
          </cell>
        </row>
        <row r="16">
          <cell r="I16">
            <v>1409967</v>
          </cell>
          <cell r="J16">
            <v>43622.448611111111</v>
          </cell>
          <cell r="K16">
            <v>1057199</v>
          </cell>
        </row>
        <row r="17">
          <cell r="I17">
            <v>1412188</v>
          </cell>
          <cell r="J17">
            <v>43622.456250000003</v>
          </cell>
          <cell r="K17">
            <v>219048</v>
          </cell>
        </row>
        <row r="18">
          <cell r="I18">
            <v>1415891</v>
          </cell>
          <cell r="J18">
            <v>43651.352777777778</v>
          </cell>
          <cell r="K18">
            <v>75699</v>
          </cell>
        </row>
        <row r="19">
          <cell r="I19" t="str">
            <v>Total general</v>
          </cell>
          <cell r="K19">
            <v>135546702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8B95-6158-44F0-984A-5208E39C3B50}">
  <dimension ref="A1:AL6002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45</v>
      </c>
      <c r="AG2" s="2"/>
    </row>
    <row r="3" spans="1:38" x14ac:dyDescent="0.25">
      <c r="A3" s="1" t="s">
        <v>2</v>
      </c>
      <c r="B3" t="s">
        <v>46</v>
      </c>
    </row>
    <row r="4" spans="1:38" x14ac:dyDescent="0.25">
      <c r="A4" s="1" t="s">
        <v>3</v>
      </c>
      <c r="B4" s="3">
        <v>44377</v>
      </c>
    </row>
    <row r="5" spans="1:38" x14ac:dyDescent="0.25">
      <c r="A5" s="1" t="s">
        <v>4</v>
      </c>
      <c r="B5" s="3">
        <v>44383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47</v>
      </c>
      <c r="C9" s="20" t="s">
        <v>48</v>
      </c>
      <c r="D9" s="20" t="s">
        <v>49</v>
      </c>
      <c r="E9" s="22">
        <v>43071</v>
      </c>
      <c r="F9" s="22">
        <v>43196</v>
      </c>
      <c r="G9" s="23">
        <v>2913276</v>
      </c>
      <c r="H9" s="24">
        <v>0</v>
      </c>
      <c r="I9" s="25"/>
      <c r="J9" s="24">
        <v>1676145</v>
      </c>
      <c r="K9" s="24">
        <v>1237131</v>
      </c>
      <c r="L9" s="24">
        <v>0</v>
      </c>
      <c r="M9" s="24">
        <v>0</v>
      </c>
      <c r="N9" s="24">
        <v>2913276</v>
      </c>
      <c r="O9" s="24">
        <v>0</v>
      </c>
      <c r="P9" s="26">
        <v>1028990</v>
      </c>
      <c r="Q9" s="23">
        <v>2913276</v>
      </c>
      <c r="R9" s="24">
        <v>0</v>
      </c>
      <c r="S9" s="24">
        <v>0</v>
      </c>
      <c r="T9" s="22" t="s">
        <v>48</v>
      </c>
      <c r="U9" s="24">
        <v>0</v>
      </c>
      <c r="V9" s="23" t="s">
        <v>50</v>
      </c>
      <c r="W9" s="22">
        <v>43201</v>
      </c>
      <c r="X9" s="24">
        <v>275154</v>
      </c>
      <c r="Y9" s="22" t="s">
        <v>51</v>
      </c>
      <c r="Z9" s="24">
        <v>0</v>
      </c>
      <c r="AA9" s="25"/>
      <c r="AB9" s="24">
        <v>275154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IF(D9&lt;&gt;"",IF(AK9&lt;&gt;"OK",IF(IFERROR(VLOOKUP(C9&amp;D9,[1]Radicacion!$I$2:$EK$30174,2,0),VLOOKUP(D9,[1]Radicacion!$I$2:$K$30174,2,0))&lt;&gt;"","NO EXIGIBLES"),""),"")</f>
        <v/>
      </c>
    </row>
    <row r="10" spans="1:38" x14ac:dyDescent="0.25">
      <c r="A10" s="20">
        <v>2</v>
      </c>
      <c r="B10" s="21" t="s">
        <v>47</v>
      </c>
      <c r="C10" s="20" t="s">
        <v>48</v>
      </c>
      <c r="D10" s="20" t="s">
        <v>52</v>
      </c>
      <c r="E10" s="22">
        <v>43086</v>
      </c>
      <c r="F10" s="22">
        <v>43137</v>
      </c>
      <c r="G10" s="23">
        <v>998165</v>
      </c>
      <c r="H10" s="24">
        <v>0</v>
      </c>
      <c r="I10" s="25"/>
      <c r="J10" s="24">
        <v>689046</v>
      </c>
      <c r="K10" s="24">
        <v>157719</v>
      </c>
      <c r="L10" s="24">
        <v>0</v>
      </c>
      <c r="M10" s="24">
        <v>0</v>
      </c>
      <c r="N10" s="24">
        <v>846765</v>
      </c>
      <c r="O10" s="24">
        <v>151400</v>
      </c>
      <c r="P10" s="26">
        <v>1031381</v>
      </c>
      <c r="Q10" s="23">
        <v>998165</v>
      </c>
      <c r="R10" s="24">
        <v>0</v>
      </c>
      <c r="S10" s="24">
        <v>0</v>
      </c>
      <c r="T10" s="22" t="s">
        <v>48</v>
      </c>
      <c r="U10" s="24">
        <v>0</v>
      </c>
      <c r="V10" s="23" t="s">
        <v>53</v>
      </c>
      <c r="W10" s="22">
        <v>43150</v>
      </c>
      <c r="X10" s="24">
        <v>309119</v>
      </c>
      <c r="Y10" s="22" t="s">
        <v>51</v>
      </c>
      <c r="Z10" s="24">
        <v>18900</v>
      </c>
      <c r="AA10" s="25"/>
      <c r="AB10" s="24">
        <v>157719</v>
      </c>
      <c r="AC10" s="24">
        <v>132500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22" si="0">IF(A10&lt;&gt;"",IF(O10-AG10=0,"OK","Verificar Valores"),"")</f>
        <v>Verificar Valores</v>
      </c>
      <c r="AL10" t="e">
        <f>IF(D10&lt;&gt;"",IF(AK10&lt;&gt;"OK",IF(IFERROR(VLOOKUP(C10&amp;D10,[1]Radicacion!$I$2:$EK$30174,2,0),VLOOKUP(D10,[1]Radicacion!$I$2:$K$30174,2,0))&lt;&gt;"","NO EXIGIBLES"),""),"")</f>
        <v>#N/A</v>
      </c>
    </row>
    <row r="11" spans="1:38" x14ac:dyDescent="0.25">
      <c r="A11" s="20">
        <v>3</v>
      </c>
      <c r="B11" s="21" t="s">
        <v>47</v>
      </c>
      <c r="C11" s="20" t="s">
        <v>48</v>
      </c>
      <c r="D11" s="20" t="s">
        <v>54</v>
      </c>
      <c r="E11" s="22">
        <v>43169</v>
      </c>
      <c r="F11" s="22">
        <v>43196</v>
      </c>
      <c r="G11" s="23">
        <v>4941526</v>
      </c>
      <c r="H11" s="24">
        <v>0</v>
      </c>
      <c r="I11" s="31"/>
      <c r="J11" s="24">
        <v>3117755</v>
      </c>
      <c r="K11" s="24">
        <v>1667371</v>
      </c>
      <c r="L11" s="24">
        <v>0</v>
      </c>
      <c r="M11" s="24">
        <v>0</v>
      </c>
      <c r="N11" s="24">
        <v>4785126</v>
      </c>
      <c r="O11" s="24">
        <v>156400</v>
      </c>
      <c r="P11" s="26">
        <v>1048025</v>
      </c>
      <c r="Q11" s="23">
        <v>4941526</v>
      </c>
      <c r="R11" s="24">
        <v>0</v>
      </c>
      <c r="S11" s="24">
        <v>0</v>
      </c>
      <c r="T11" s="22" t="s">
        <v>48</v>
      </c>
      <c r="U11" s="24">
        <v>0</v>
      </c>
      <c r="V11" s="23" t="s">
        <v>55</v>
      </c>
      <c r="W11" s="22">
        <v>43201</v>
      </c>
      <c r="X11" s="24">
        <v>1823771</v>
      </c>
      <c r="Y11" s="22" t="s">
        <v>51</v>
      </c>
      <c r="Z11" s="24">
        <v>0</v>
      </c>
      <c r="AA11" s="25"/>
      <c r="AB11" s="24">
        <v>1667371</v>
      </c>
      <c r="AC11" s="24">
        <v>156400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IF(D11&lt;&gt;"",IF(AK11&lt;&gt;"OK",IF(IFERROR(VLOOKUP(C11&amp;D11,[1]Radicacion!$I$2:$EK$30174,2,0),VLOOKUP(D11,[1]Radicacion!$I$2:$K$30174,2,0))&lt;&gt;"","NO EXIGIBLES"),""),"")</f>
        <v>#N/A</v>
      </c>
    </row>
    <row r="12" spans="1:38" x14ac:dyDescent="0.25">
      <c r="A12" s="20">
        <v>4</v>
      </c>
      <c r="B12" s="21" t="s">
        <v>47</v>
      </c>
      <c r="C12" s="20" t="s">
        <v>48</v>
      </c>
      <c r="D12" s="20" t="s">
        <v>56</v>
      </c>
      <c r="E12" s="22">
        <v>43181</v>
      </c>
      <c r="F12" s="22">
        <v>43196</v>
      </c>
      <c r="G12" s="23">
        <v>7654822</v>
      </c>
      <c r="H12" s="24">
        <v>0</v>
      </c>
      <c r="I12" s="31"/>
      <c r="J12" s="24">
        <v>7212547</v>
      </c>
      <c r="K12" s="24">
        <v>338375</v>
      </c>
      <c r="L12" s="24">
        <v>0</v>
      </c>
      <c r="M12" s="24">
        <v>0</v>
      </c>
      <c r="N12" s="24">
        <v>7550922</v>
      </c>
      <c r="O12" s="24">
        <v>103900</v>
      </c>
      <c r="P12" s="26">
        <v>1050509</v>
      </c>
      <c r="Q12" s="23">
        <v>7654822</v>
      </c>
      <c r="R12" s="24">
        <v>0</v>
      </c>
      <c r="S12" s="24">
        <v>0</v>
      </c>
      <c r="T12" s="22" t="s">
        <v>48</v>
      </c>
      <c r="U12" s="24">
        <v>0</v>
      </c>
      <c r="V12" s="23" t="s">
        <v>57</v>
      </c>
      <c r="W12" s="22">
        <v>43207</v>
      </c>
      <c r="X12" s="24">
        <v>442275</v>
      </c>
      <c r="Y12" s="22" t="s">
        <v>51</v>
      </c>
      <c r="Z12" s="24">
        <v>0</v>
      </c>
      <c r="AA12" s="25"/>
      <c r="AB12" s="24">
        <v>338375</v>
      </c>
      <c r="AC12" s="24">
        <v>103900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IF(D12&lt;&gt;"",IF(AK12&lt;&gt;"OK",IF(IFERROR(VLOOKUP(C12&amp;D12,[1]Radicacion!$I$2:$EK$30174,2,0),VLOOKUP(D12,[1]Radicacion!$I$2:$K$30174,2,0))&lt;&gt;"","NO EXIGIBLES"),""),"")</f>
        <v>#N/A</v>
      </c>
    </row>
    <row r="13" spans="1:38" x14ac:dyDescent="0.25">
      <c r="A13" s="20">
        <v>5</v>
      </c>
      <c r="B13" s="21" t="s">
        <v>47</v>
      </c>
      <c r="C13" s="20" t="s">
        <v>48</v>
      </c>
      <c r="D13" s="20" t="s">
        <v>58</v>
      </c>
      <c r="E13" s="22">
        <v>43242</v>
      </c>
      <c r="F13" s="22">
        <v>43322</v>
      </c>
      <c r="G13" s="23">
        <v>2533557</v>
      </c>
      <c r="H13" s="24">
        <v>0</v>
      </c>
      <c r="I13" s="31"/>
      <c r="J13" s="24">
        <v>0</v>
      </c>
      <c r="K13" s="24">
        <v>2533557</v>
      </c>
      <c r="L13" s="24">
        <v>0</v>
      </c>
      <c r="M13" s="24">
        <v>0</v>
      </c>
      <c r="N13" s="24">
        <v>2533557</v>
      </c>
      <c r="O13" s="24">
        <v>0</v>
      </c>
      <c r="P13" s="26">
        <v>1063035</v>
      </c>
      <c r="Q13" s="23">
        <v>2533557</v>
      </c>
      <c r="R13" s="24">
        <v>0</v>
      </c>
      <c r="S13" s="24">
        <v>0</v>
      </c>
      <c r="T13" s="22" t="s">
        <v>48</v>
      </c>
      <c r="U13" s="24">
        <v>0</v>
      </c>
      <c r="V13" s="23">
        <v>0</v>
      </c>
      <c r="W13" s="22" t="s">
        <v>48</v>
      </c>
      <c r="X13" s="24">
        <v>0</v>
      </c>
      <c r="Y13" s="22" t="s">
        <v>48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OK</v>
      </c>
      <c r="AL13" t="str">
        <f>IF(D13&lt;&gt;"",IF(AK13&lt;&gt;"OK",IF(IFERROR(VLOOKUP(C13&amp;D13,[1]Radicacion!$I$2:$EK$30174,2,0),VLOOKUP(D13,[1]Radicacion!$I$2:$K$30174,2,0))&lt;&gt;"","NO EXIGIBLES"),""),"")</f>
        <v/>
      </c>
    </row>
    <row r="14" spans="1:38" x14ac:dyDescent="0.25">
      <c r="A14" s="20">
        <v>6</v>
      </c>
      <c r="B14" s="21" t="s">
        <v>47</v>
      </c>
      <c r="C14" s="20" t="s">
        <v>48</v>
      </c>
      <c r="D14" s="20" t="s">
        <v>59</v>
      </c>
      <c r="E14" s="22">
        <v>43282</v>
      </c>
      <c r="F14" s="22">
        <v>43322</v>
      </c>
      <c r="G14" s="23">
        <v>8331010</v>
      </c>
      <c r="H14" s="24">
        <v>0</v>
      </c>
      <c r="I14" s="31"/>
      <c r="J14" s="24">
        <v>0</v>
      </c>
      <c r="K14" s="24">
        <v>7978106</v>
      </c>
      <c r="L14" s="24">
        <v>0</v>
      </c>
      <c r="M14" s="24">
        <v>0</v>
      </c>
      <c r="N14" s="24">
        <v>7978106</v>
      </c>
      <c r="O14" s="24">
        <v>352904</v>
      </c>
      <c r="P14" s="26">
        <v>1065085</v>
      </c>
      <c r="Q14" s="23">
        <v>8331010</v>
      </c>
      <c r="R14" s="24">
        <v>0</v>
      </c>
      <c r="S14" s="24">
        <v>0</v>
      </c>
      <c r="T14" s="22" t="s">
        <v>48</v>
      </c>
      <c r="U14" s="24">
        <v>0</v>
      </c>
      <c r="V14" s="23" t="s">
        <v>60</v>
      </c>
      <c r="W14" s="22">
        <v>43343</v>
      </c>
      <c r="X14" s="24">
        <v>426816</v>
      </c>
      <c r="Y14" s="22">
        <v>43383</v>
      </c>
      <c r="Z14" s="24">
        <v>176452</v>
      </c>
      <c r="AA14" s="31"/>
      <c r="AB14" s="24">
        <v>73912</v>
      </c>
      <c r="AC14" s="24">
        <v>176452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IF(D14&lt;&gt;"",IF(AK14&lt;&gt;"OK",IF(IFERROR(VLOOKUP(C14&amp;D14,[1]Radicacion!$I$2:$EK$30174,2,0),VLOOKUP(D14,[1]Radicacion!$I$2:$K$30174,2,0))&lt;&gt;"","NO EXIGIBLES"),""),"")</f>
        <v>#N/A</v>
      </c>
    </row>
    <row r="15" spans="1:38" x14ac:dyDescent="0.25">
      <c r="A15" s="20">
        <v>7</v>
      </c>
      <c r="B15" s="21" t="s">
        <v>47</v>
      </c>
      <c r="C15" s="20" t="s">
        <v>48</v>
      </c>
      <c r="D15" s="20" t="s">
        <v>61</v>
      </c>
      <c r="E15" s="22">
        <v>43282</v>
      </c>
      <c r="F15" s="22">
        <v>43383</v>
      </c>
      <c r="G15" s="23">
        <v>1070344</v>
      </c>
      <c r="H15" s="24">
        <v>0</v>
      </c>
      <c r="I15" s="31"/>
      <c r="J15" s="24">
        <v>0</v>
      </c>
      <c r="K15" s="24">
        <v>1070344</v>
      </c>
      <c r="L15" s="24">
        <v>0</v>
      </c>
      <c r="M15" s="24">
        <v>0</v>
      </c>
      <c r="N15" s="24">
        <v>1070344</v>
      </c>
      <c r="O15" s="24">
        <v>0</v>
      </c>
      <c r="P15" s="26">
        <v>1066119</v>
      </c>
      <c r="Q15" s="23">
        <v>1070344</v>
      </c>
      <c r="R15" s="24">
        <v>0</v>
      </c>
      <c r="S15" s="24">
        <v>0</v>
      </c>
      <c r="T15" s="22" t="s">
        <v>48</v>
      </c>
      <c r="U15" s="24">
        <v>0</v>
      </c>
      <c r="V15" s="23">
        <v>0</v>
      </c>
      <c r="W15" s="22" t="s">
        <v>48</v>
      </c>
      <c r="X15" s="24">
        <v>0</v>
      </c>
      <c r="Y15" s="22" t="s">
        <v>48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OK</v>
      </c>
      <c r="AL15" t="str">
        <f>IF(D15&lt;&gt;"",IF(AK15&lt;&gt;"OK",IF(IFERROR(VLOOKUP(C15&amp;D15,[1]Radicacion!$I$2:$EK$30174,2,0),VLOOKUP(D15,[1]Radicacion!$I$2:$K$30174,2,0))&lt;&gt;"","NO EXIGIBLES"),""),"")</f>
        <v/>
      </c>
    </row>
    <row r="16" spans="1:38" x14ac:dyDescent="0.25">
      <c r="A16" s="20">
        <v>8</v>
      </c>
      <c r="B16" s="21" t="s">
        <v>47</v>
      </c>
      <c r="C16" s="20" t="s">
        <v>48</v>
      </c>
      <c r="D16" s="20" t="s">
        <v>62</v>
      </c>
      <c r="E16" s="22">
        <v>43350</v>
      </c>
      <c r="F16" s="22">
        <v>43444</v>
      </c>
      <c r="G16" s="23">
        <v>5973065</v>
      </c>
      <c r="H16" s="24">
        <v>0</v>
      </c>
      <c r="I16" s="31"/>
      <c r="J16" s="24">
        <v>0</v>
      </c>
      <c r="K16" s="24">
        <v>4506165</v>
      </c>
      <c r="L16" s="24">
        <v>0</v>
      </c>
      <c r="M16" s="24">
        <v>0</v>
      </c>
      <c r="N16" s="24">
        <v>4506165</v>
      </c>
      <c r="O16" s="24">
        <v>1466900</v>
      </c>
      <c r="P16" s="26">
        <v>1078296</v>
      </c>
      <c r="Q16" s="23">
        <v>5973065</v>
      </c>
      <c r="R16" s="24">
        <v>0</v>
      </c>
      <c r="S16" s="24">
        <v>0</v>
      </c>
      <c r="T16" s="22" t="s">
        <v>48</v>
      </c>
      <c r="U16" s="24">
        <v>0</v>
      </c>
      <c r="V16" s="23" t="s">
        <v>63</v>
      </c>
      <c r="W16" s="22">
        <v>43458</v>
      </c>
      <c r="X16" s="24">
        <v>2253946</v>
      </c>
      <c r="Y16" s="22" t="s">
        <v>51</v>
      </c>
      <c r="Z16" s="24">
        <v>1294500</v>
      </c>
      <c r="AA16" s="31"/>
      <c r="AB16" s="24">
        <v>787046</v>
      </c>
      <c r="AC16" s="24">
        <v>172400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IF(D16&lt;&gt;"",IF(AK16&lt;&gt;"OK",IF(IFERROR(VLOOKUP(C16&amp;D16,[1]Radicacion!$I$2:$EK$30174,2,0),VLOOKUP(D16,[1]Radicacion!$I$2:$K$30174,2,0))&lt;&gt;"","NO EXIGIBLES"),""),"")</f>
        <v>#N/A</v>
      </c>
    </row>
    <row r="17" spans="1:38" x14ac:dyDescent="0.25">
      <c r="A17" s="20">
        <v>9</v>
      </c>
      <c r="B17" s="21" t="s">
        <v>47</v>
      </c>
      <c r="C17" s="20" t="s">
        <v>48</v>
      </c>
      <c r="D17" s="20" t="s">
        <v>64</v>
      </c>
      <c r="E17" s="22">
        <v>43354</v>
      </c>
      <c r="F17" s="22">
        <v>43502</v>
      </c>
      <c r="G17" s="23">
        <v>6097849</v>
      </c>
      <c r="H17" s="24">
        <v>0</v>
      </c>
      <c r="I17" s="31"/>
      <c r="J17" s="24">
        <v>0</v>
      </c>
      <c r="K17" s="24">
        <v>5740517</v>
      </c>
      <c r="L17" s="24">
        <v>0</v>
      </c>
      <c r="M17" s="24">
        <v>0</v>
      </c>
      <c r="N17" s="24">
        <v>5740517</v>
      </c>
      <c r="O17" s="24">
        <v>357332</v>
      </c>
      <c r="P17" s="26">
        <v>1078837</v>
      </c>
      <c r="Q17" s="23">
        <v>6097849</v>
      </c>
      <c r="R17" s="24">
        <v>0</v>
      </c>
      <c r="S17" s="24">
        <v>0</v>
      </c>
      <c r="T17" s="22" t="s">
        <v>48</v>
      </c>
      <c r="U17" s="24">
        <v>0</v>
      </c>
      <c r="V17" s="23" t="s">
        <v>65</v>
      </c>
      <c r="W17" s="22">
        <v>43521</v>
      </c>
      <c r="X17" s="24">
        <v>1136845</v>
      </c>
      <c r="Y17" s="22" t="s">
        <v>51</v>
      </c>
      <c r="Z17" s="24">
        <v>226132</v>
      </c>
      <c r="AA17" s="31"/>
      <c r="AB17" s="24">
        <v>779513</v>
      </c>
      <c r="AC17" s="24">
        <v>131200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IF(D17&lt;&gt;"",IF(AK17&lt;&gt;"OK",IF(IFERROR(VLOOKUP(C17&amp;D17,[1]Radicacion!$I$2:$EK$30174,2,0),VLOOKUP(D17,[1]Radicacion!$I$2:$K$30174,2,0))&lt;&gt;"","NO EXIGIBLES"),""),"")</f>
        <v>#N/A</v>
      </c>
    </row>
    <row r="18" spans="1:38" x14ac:dyDescent="0.25">
      <c r="A18" s="20">
        <v>10</v>
      </c>
      <c r="B18" s="21" t="s">
        <v>47</v>
      </c>
      <c r="C18" s="20" t="s">
        <v>48</v>
      </c>
      <c r="D18" s="20" t="s">
        <v>66</v>
      </c>
      <c r="E18" s="22">
        <v>43370</v>
      </c>
      <c r="F18" s="22">
        <v>43444</v>
      </c>
      <c r="G18" s="23">
        <v>3265374</v>
      </c>
      <c r="H18" s="24">
        <v>0</v>
      </c>
      <c r="I18" s="31"/>
      <c r="J18" s="24">
        <v>0</v>
      </c>
      <c r="K18" s="24">
        <v>3024274</v>
      </c>
      <c r="L18" s="24">
        <v>0</v>
      </c>
      <c r="M18" s="24">
        <v>0</v>
      </c>
      <c r="N18" s="24">
        <v>3024274</v>
      </c>
      <c r="O18" s="24">
        <v>241100</v>
      </c>
      <c r="P18" s="26">
        <v>1081163</v>
      </c>
      <c r="Q18" s="23">
        <v>3265374</v>
      </c>
      <c r="R18" s="24">
        <v>0</v>
      </c>
      <c r="S18" s="24">
        <v>0</v>
      </c>
      <c r="T18" s="22" t="s">
        <v>48</v>
      </c>
      <c r="U18" s="24">
        <v>0</v>
      </c>
      <c r="V18" s="23" t="s">
        <v>67</v>
      </c>
      <c r="W18" s="22">
        <v>43458</v>
      </c>
      <c r="X18" s="24">
        <v>438103</v>
      </c>
      <c r="Y18" s="22" t="s">
        <v>51</v>
      </c>
      <c r="Z18" s="24">
        <v>241100</v>
      </c>
      <c r="AA18" s="31"/>
      <c r="AB18" s="24">
        <v>197003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20">
        <v>11</v>
      </c>
      <c r="B19" s="21" t="s">
        <v>47</v>
      </c>
      <c r="C19" s="20" t="s">
        <v>48</v>
      </c>
      <c r="D19" s="20" t="s">
        <v>68</v>
      </c>
      <c r="E19" s="22">
        <v>43426</v>
      </c>
      <c r="F19" s="22">
        <v>43468</v>
      </c>
      <c r="G19" s="23">
        <v>51300</v>
      </c>
      <c r="H19" s="24">
        <v>0</v>
      </c>
      <c r="I19" s="31"/>
      <c r="J19" s="24">
        <v>0</v>
      </c>
      <c r="K19" s="24">
        <v>51300</v>
      </c>
      <c r="L19" s="24">
        <v>0</v>
      </c>
      <c r="M19" s="24">
        <v>0</v>
      </c>
      <c r="N19" s="24">
        <v>51300</v>
      </c>
      <c r="O19" s="24">
        <v>0</v>
      </c>
      <c r="P19" s="26">
        <v>1089403</v>
      </c>
      <c r="Q19" s="23">
        <v>51300</v>
      </c>
      <c r="R19" s="24">
        <v>0</v>
      </c>
      <c r="S19" s="24">
        <v>0</v>
      </c>
      <c r="T19" s="22" t="s">
        <v>48</v>
      </c>
      <c r="U19" s="24">
        <v>0</v>
      </c>
      <c r="V19" s="23">
        <v>0</v>
      </c>
      <c r="W19" s="22" t="s">
        <v>48</v>
      </c>
      <c r="X19" s="24">
        <v>0</v>
      </c>
      <c r="Y19" s="22" t="s">
        <v>48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OK</v>
      </c>
      <c r="AL19" t="str">
        <f>IF(D19&lt;&gt;"",IF(AK19&lt;&gt;"OK",IF(IFERROR(VLOOKUP(C19&amp;D19,[1]Radicacion!$I$2:$EK$30174,2,0),VLOOKUP(D19,[1]Radicacion!$I$2:$K$30174,2,0))&lt;&gt;"","NO EXIGIBLES"),""),"")</f>
        <v/>
      </c>
    </row>
    <row r="20" spans="1:38" x14ac:dyDescent="0.25">
      <c r="A20" s="20">
        <v>12</v>
      </c>
      <c r="B20" s="21" t="s">
        <v>47</v>
      </c>
      <c r="C20" s="20" t="s">
        <v>48</v>
      </c>
      <c r="D20" s="20" t="s">
        <v>69</v>
      </c>
      <c r="E20" s="22">
        <v>43576</v>
      </c>
      <c r="F20" s="22">
        <v>43654</v>
      </c>
      <c r="G20" s="23">
        <v>1057199</v>
      </c>
      <c r="H20" s="24">
        <v>0</v>
      </c>
      <c r="I20" s="31"/>
      <c r="J20" s="24">
        <v>0</v>
      </c>
      <c r="K20" s="24">
        <v>1042599</v>
      </c>
      <c r="L20" s="24">
        <v>0</v>
      </c>
      <c r="M20" s="24">
        <v>0</v>
      </c>
      <c r="N20" s="24">
        <v>1042599</v>
      </c>
      <c r="O20" s="24">
        <v>14600</v>
      </c>
      <c r="P20" s="26">
        <v>1409967</v>
      </c>
      <c r="Q20" s="23">
        <v>1057199</v>
      </c>
      <c r="R20" s="24">
        <v>0</v>
      </c>
      <c r="S20" s="24">
        <v>0</v>
      </c>
      <c r="T20" s="22" t="s">
        <v>48</v>
      </c>
      <c r="U20" s="24">
        <v>0</v>
      </c>
      <c r="V20" s="23" t="s">
        <v>70</v>
      </c>
      <c r="W20" s="22">
        <v>43670</v>
      </c>
      <c r="X20" s="24">
        <v>387300</v>
      </c>
      <c r="Y20" s="22">
        <v>43717</v>
      </c>
      <c r="Z20" s="24">
        <v>0</v>
      </c>
      <c r="AA20" s="31"/>
      <c r="AB20" s="24">
        <v>372700</v>
      </c>
      <c r="AC20" s="24">
        <v>14600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IF(D20&lt;&gt;"",IF(AK20&lt;&gt;"OK",IF(IFERROR(VLOOKUP(C20&amp;D20,[1]Radicacion!$I$2:$EK$30174,2,0),VLOOKUP(D20,[1]Radicacion!$I$2:$K$30174,2,0))&lt;&gt;"","NO EXIGIBLES"),""),"")</f>
        <v>#N/A</v>
      </c>
    </row>
    <row r="21" spans="1:38" x14ac:dyDescent="0.25">
      <c r="A21" s="20">
        <v>13</v>
      </c>
      <c r="B21" s="21" t="s">
        <v>47</v>
      </c>
      <c r="C21" s="20" t="s">
        <v>48</v>
      </c>
      <c r="D21" s="20" t="s">
        <v>71</v>
      </c>
      <c r="E21" s="22">
        <v>43598</v>
      </c>
      <c r="F21" s="22">
        <v>43654</v>
      </c>
      <c r="G21" s="23">
        <v>219048</v>
      </c>
      <c r="H21" s="24">
        <v>0</v>
      </c>
      <c r="I21" s="31"/>
      <c r="J21" s="24">
        <v>0</v>
      </c>
      <c r="K21" s="24">
        <v>219048</v>
      </c>
      <c r="L21" s="24">
        <v>0</v>
      </c>
      <c r="M21" s="24">
        <v>0</v>
      </c>
      <c r="N21" s="24">
        <v>219048</v>
      </c>
      <c r="O21" s="24">
        <v>0</v>
      </c>
      <c r="P21" s="26">
        <v>1412188</v>
      </c>
      <c r="Q21" s="23">
        <v>219048</v>
      </c>
      <c r="R21" s="24">
        <v>0</v>
      </c>
      <c r="S21" s="24">
        <v>0</v>
      </c>
      <c r="T21" s="22" t="s">
        <v>48</v>
      </c>
      <c r="U21" s="24">
        <v>0</v>
      </c>
      <c r="V21" s="23">
        <v>0</v>
      </c>
      <c r="W21" s="22" t="s">
        <v>48</v>
      </c>
      <c r="X21" s="24">
        <v>0</v>
      </c>
      <c r="Y21" s="22" t="s">
        <v>48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OK</v>
      </c>
      <c r="AL21" t="str">
        <f>IF(D21&lt;&gt;"",IF(AK21&lt;&gt;"OK",IF(IFERROR(VLOOKUP(C21&amp;D21,[1]Radicacion!$I$2:$EK$30174,2,0),VLOOKUP(D21,[1]Radicacion!$I$2:$K$30174,2,0))&lt;&gt;"","NO EXIGIBLES"),""),"")</f>
        <v/>
      </c>
    </row>
    <row r="22" spans="1:38" x14ac:dyDescent="0.25">
      <c r="A22" s="20">
        <v>14</v>
      </c>
      <c r="B22" s="21" t="s">
        <v>47</v>
      </c>
      <c r="C22" s="20" t="s">
        <v>48</v>
      </c>
      <c r="D22" s="20" t="s">
        <v>72</v>
      </c>
      <c r="E22" s="22">
        <v>43632</v>
      </c>
      <c r="F22" s="22">
        <v>43651</v>
      </c>
      <c r="G22" s="23">
        <v>75699</v>
      </c>
      <c r="H22" s="24">
        <v>0</v>
      </c>
      <c r="I22" s="31"/>
      <c r="J22" s="24">
        <v>0</v>
      </c>
      <c r="K22" s="24">
        <v>75699</v>
      </c>
      <c r="L22" s="24">
        <v>0</v>
      </c>
      <c r="M22" s="24">
        <v>0</v>
      </c>
      <c r="N22" s="24">
        <v>75699</v>
      </c>
      <c r="O22" s="24">
        <v>0</v>
      </c>
      <c r="P22" s="26">
        <v>1415891</v>
      </c>
      <c r="Q22" s="23">
        <v>75699</v>
      </c>
      <c r="R22" s="24">
        <v>0</v>
      </c>
      <c r="S22" s="24">
        <v>0</v>
      </c>
      <c r="T22" s="22" t="s">
        <v>48</v>
      </c>
      <c r="U22" s="24">
        <v>0</v>
      </c>
      <c r="V22" s="23">
        <v>0</v>
      </c>
      <c r="W22" s="22" t="s">
        <v>48</v>
      </c>
      <c r="X22" s="24">
        <v>0</v>
      </c>
      <c r="Y22" s="22" t="s">
        <v>48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OK</v>
      </c>
      <c r="AL22" t="str">
        <f>IF(D22&lt;&gt;"",IF(AK22&lt;&gt;"OK",IF(IFERROR(VLOOKUP(C22&amp;D22,[1]Radicacion!$I$2:$EK$30174,2,0),VLOOKUP(D22,[1]Radicacion!$I$2:$K$30174,2,0))&lt;&gt;"","NO EXIGIBLES"),""),"")</f>
        <v/>
      </c>
    </row>
    <row r="23" spans="1:38" x14ac:dyDescent="0.25">
      <c r="E23" s="2"/>
      <c r="F23" s="32"/>
      <c r="G23" s="33">
        <f>SUM(G9:G22)</f>
        <v>45182234</v>
      </c>
      <c r="H23" s="2">
        <f>SUM(H9:H22)</f>
        <v>0</v>
      </c>
      <c r="J23" s="2">
        <f>SUM(J9:J22)</f>
        <v>12695493</v>
      </c>
      <c r="K23" s="2">
        <f>SUM(K9:K22)</f>
        <v>29642205</v>
      </c>
      <c r="L23" s="2">
        <f>SUM(L9:L22)</f>
        <v>0</v>
      </c>
      <c r="M23" s="2">
        <f>SUM(M9:M22)</f>
        <v>0</v>
      </c>
      <c r="N23" s="34">
        <f>SUBTOTAL(9,N9:N22)</f>
        <v>42337698</v>
      </c>
      <c r="O23" s="2">
        <f>SUBTOTAL(9,O9:O22)</f>
        <v>2844536</v>
      </c>
      <c r="P23" s="35">
        <f>+[1]Conciliacion!H25*-1</f>
        <v>0</v>
      </c>
      <c r="Q23" s="2">
        <f>SUBTOTAL(9,Q9:Q22)</f>
        <v>45182234</v>
      </c>
      <c r="R23" s="2">
        <f>SUBTOTAL(9,R9:R22)</f>
        <v>0</v>
      </c>
      <c r="S23" s="2">
        <f>SUBTOTAL(9,S9:S22)</f>
        <v>0</v>
      </c>
      <c r="T23" s="32">
        <f>(Q23-N23)*-1</f>
        <v>-2844536</v>
      </c>
      <c r="U23" s="2">
        <f>SUBTOTAL(9,U9:U22)</f>
        <v>0</v>
      </c>
      <c r="V23" s="2"/>
      <c r="W23" s="2"/>
      <c r="X23" s="2">
        <f>SUBTOTAL(9,X9:X22)</f>
        <v>7493329</v>
      </c>
      <c r="Z23" s="2">
        <f>SUBTOTAL(9,Z9:Z22)</f>
        <v>1957084</v>
      </c>
      <c r="AB23" s="2">
        <f>SUBTOTAL(9,AB9:AB22)</f>
        <v>4648793</v>
      </c>
      <c r="AC23" s="2">
        <f>SUBTOTAL(9,AC9:AC22)</f>
        <v>887452</v>
      </c>
      <c r="AE23" s="2">
        <f>SUBTOTAL(9,AE9:AE22)</f>
        <v>0</v>
      </c>
      <c r="AF23" s="2">
        <f>SUBTOTAL(9,AF9:AF22)</f>
        <v>0</v>
      </c>
      <c r="AG23" s="36">
        <f>SUBTOTAL(9,AG9:AG22)</f>
        <v>0</v>
      </c>
    </row>
    <row r="24" spans="1:38" x14ac:dyDescent="0.25">
      <c r="AG24" t="s">
        <v>44</v>
      </c>
    </row>
    <row r="25" spans="1:38" x14ac:dyDescent="0.25"/>
    <row r="26" spans="1:38" x14ac:dyDescent="0.25"/>
    <row r="27" spans="1:38" x14ac:dyDescent="0.25"/>
    <row r="28" spans="1:38" x14ac:dyDescent="0.25"/>
    <row r="29" spans="1:38" x14ac:dyDescent="0.25"/>
    <row r="30" spans="1:38" x14ac:dyDescent="0.25"/>
    <row r="31" spans="1:38" x14ac:dyDescent="0.25"/>
    <row r="32" spans="1:3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22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819DDD-27D3-40C0-82FC-8768432587B0}"/>
</file>

<file path=customXml/itemProps2.xml><?xml version="1.0" encoding="utf-8"?>
<ds:datastoreItem xmlns:ds="http://schemas.openxmlformats.org/officeDocument/2006/customXml" ds:itemID="{FF0E27F8-5B86-40DE-8C9B-C63BC9463A36}"/>
</file>

<file path=customXml/itemProps3.xml><?xml version="1.0" encoding="utf-8"?>
<ds:datastoreItem xmlns:ds="http://schemas.openxmlformats.org/officeDocument/2006/customXml" ds:itemID="{01A91EFF-B918-4D4E-950F-827758692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2021-07-06T21:00:48Z</dcterms:created>
  <dcterms:modified xsi:type="dcterms:W3CDTF">2021-07-06T21:03:19Z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